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shortcut-targets-by-id\1l2cZJNBh84EL4evnTK-RWADqArZjPlI0\Van Tech\Financial\Funding Requests\2025-26\"/>
    </mc:Choice>
  </mc:AlternateContent>
  <xr:revisionPtr revIDLastSave="0" documentId="8_{E654BACD-5BD0-4F03-B75B-BB44581D815B}" xr6:coauthVersionLast="47" xr6:coauthVersionMax="47" xr10:uidLastSave="{00000000-0000-0000-0000-000000000000}"/>
  <bookViews>
    <workbookView xWindow="-110" yWindow="-110" windowWidth="25180" windowHeight="16140" xr2:uid="{CB058DCA-AFC9-4CF6-B976-7128CF09E78B}"/>
  </bookViews>
  <sheets>
    <sheet name="Sheet1" sheetId="1" r:id="rId1"/>
    <sheet name="Sheet3" sheetId="3" r:id="rId2"/>
    <sheet name="Sheet2" sheetId="2" r:id="rId3"/>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 i="1" l="1"/>
  <c r="AA3" i="1" l="1"/>
  <c r="AA4" i="1"/>
  <c r="AA5" i="1"/>
  <c r="AA6" i="1"/>
  <c r="AA9" i="1"/>
  <c r="AA10" i="1"/>
  <c r="AA11" i="1"/>
  <c r="AA12" i="1"/>
  <c r="AA13" i="1"/>
  <c r="AA14" i="1"/>
  <c r="AA16" i="1"/>
  <c r="AA17" i="1"/>
  <c r="AA19" i="1"/>
  <c r="AA20" i="1"/>
  <c r="AA21" i="1"/>
  <c r="AA22" i="1"/>
  <c r="AA23" i="1"/>
  <c r="AA24" i="1"/>
  <c r="AA2" i="1"/>
  <c r="Z5" i="1"/>
  <c r="Z6" i="1"/>
  <c r="Z9" i="1"/>
  <c r="Z10" i="1"/>
  <c r="Z11" i="1"/>
  <c r="Z12" i="1"/>
  <c r="Z13" i="1"/>
  <c r="Z14" i="1"/>
  <c r="Z16" i="1"/>
  <c r="Z17" i="1"/>
  <c r="Z19" i="1"/>
  <c r="Z20" i="1"/>
  <c r="Z22" i="1"/>
  <c r="Z23" i="1"/>
  <c r="Z24" i="1"/>
  <c r="Z3" i="1"/>
  <c r="Z2" i="1"/>
  <c r="J21" i="1"/>
  <c r="M21" i="1" s="1"/>
  <c r="M2" i="1"/>
  <c r="M4" i="1"/>
  <c r="M5" i="1"/>
  <c r="M6" i="1"/>
  <c r="M7" i="1"/>
  <c r="M8" i="1"/>
  <c r="M10" i="1"/>
  <c r="M11" i="1"/>
  <c r="M15" i="1"/>
  <c r="M3" i="1"/>
  <c r="M9" i="1"/>
  <c r="M16" i="1"/>
  <c r="M18" i="1"/>
  <c r="M12" i="1"/>
  <c r="M19" i="1"/>
  <c r="M14" i="1"/>
  <c r="M17" i="1"/>
  <c r="M20" i="1"/>
  <c r="M22" i="1"/>
  <c r="M13" i="1"/>
  <c r="M23" i="1"/>
  <c r="M24" i="1"/>
  <c r="A25" i="2"/>
  <c r="Z21" i="1" l="1"/>
  <c r="M27" i="1"/>
  <c r="M26" i="1"/>
  <c r="M28" i="1" l="1"/>
  <c r="AB5" i="1" s="1"/>
  <c r="AB16" i="1"/>
  <c r="AB24" i="1"/>
  <c r="AB2" i="1"/>
  <c r="AB17" i="1"/>
  <c r="AB10" i="1"/>
  <c r="AB7" i="1" l="1"/>
  <c r="AB9" i="1"/>
  <c r="AB23" i="1"/>
  <c r="AB13" i="1"/>
  <c r="AB12" i="1"/>
  <c r="AB3" i="1"/>
  <c r="AB6" i="1"/>
  <c r="AB22" i="1"/>
  <c r="AB14" i="1"/>
  <c r="AB21" i="1"/>
  <c r="AB15" i="1"/>
  <c r="AB4" i="1"/>
  <c r="AB20" i="1"/>
  <c r="AB11" i="1"/>
  <c r="AB19" i="1"/>
</calcChain>
</file>

<file path=xl/sharedStrings.xml><?xml version="1.0" encoding="utf-8"?>
<sst xmlns="http://schemas.openxmlformats.org/spreadsheetml/2006/main" count="389" uniqueCount="259">
  <si>
    <t>Id</t>
  </si>
  <si>
    <t>Email</t>
  </si>
  <si>
    <t>Name</t>
  </si>
  <si>
    <t>Department &amp; Subject OR Program area</t>
  </si>
  <si>
    <t xml:space="preserve"> Name of Item/Equipment/Project/Field trip</t>
  </si>
  <si>
    <t>Grade of the students benefitting (choose all that apply)</t>
  </si>
  <si>
    <t>Approximate number of students who will benefit.</t>
  </si>
  <si>
    <t>Approximate date of the event if applicable.</t>
  </si>
  <si>
    <t>Total cost of the event or items requested.</t>
  </si>
  <si>
    <t>If fundraising is planned, please provide an estimated amount that will be raised.</t>
  </si>
  <si>
    <t>Amount contributed per student</t>
  </si>
  <si>
    <t>Amount contributed by department</t>
  </si>
  <si>
    <t>Other expected source of funding</t>
  </si>
  <si>
    <t>Anticipated amount from other expected source of funding</t>
  </si>
  <si>
    <t>Date funds are required</t>
  </si>
  <si>
    <t>Optional additional comments</t>
  </si>
  <si>
    <t>eariegert@vsb.bc.ca</t>
  </si>
  <si>
    <t>Elizabeth Riegert</t>
  </si>
  <si>
    <t>Music (Choir)</t>
  </si>
  <si>
    <t>Uniforms - Bow Ties</t>
  </si>
  <si>
    <t>Grade 9;Grade 10;Grade 11;Grade 12;</t>
  </si>
  <si>
    <t>30</t>
  </si>
  <si>
    <t>N/A</t>
  </si>
  <si>
    <t>$300</t>
  </si>
  <si>
    <t>ASAP</t>
  </si>
  <si>
    <t>We appreciate any help that can be offered. These uniforms belong to the music program; students are not permitted to take them home and they do not belong to the students personally. They are washed and reused annually. We are requesting assistance to purchase more, as some have gone missing or have fallen apart from constant use at all performances we do.</t>
  </si>
  <si>
    <t>jelee@vsb.bc.ca</t>
  </si>
  <si>
    <t>Jenny Lee</t>
  </si>
  <si>
    <t>Grade 12s</t>
  </si>
  <si>
    <t>Guest speakers</t>
  </si>
  <si>
    <t>Grade 12;</t>
  </si>
  <si>
    <t>Semester 2</t>
  </si>
  <si>
    <t>0</t>
  </si>
  <si>
    <t>none</t>
  </si>
  <si>
    <t>Each presenter to receive a $50 gift card for their presentation (aiming for 6 presenters)</t>
  </si>
  <si>
    <t>Lunar New Year Festivities</t>
  </si>
  <si>
    <t>Decorations &amp; New Year celebratory candies</t>
  </si>
  <si>
    <t>Grade 8;Grade 9;Grade 10;Grade 11;Grade 12;</t>
  </si>
  <si>
    <t>1500</t>
  </si>
  <si>
    <t>Month of February</t>
  </si>
  <si>
    <t>$350</t>
  </si>
  <si>
    <t>Most of the decorations purchased to celebrate the Lunar New Year can be recycled for upcoming years.  The initial cost is higher in year one, but subsequent requests will be lower.</t>
  </si>
  <si>
    <t>nvaniersel@vsb.bc.ca</t>
  </si>
  <si>
    <t>Nick Van Iersel</t>
  </si>
  <si>
    <t>Counselling/LRP</t>
  </si>
  <si>
    <t>LRP Trip to Whistler Dog Sanctuary</t>
  </si>
  <si>
    <t>Grade 8;Grade 9;</t>
  </si>
  <si>
    <t>25</t>
  </si>
  <si>
    <t>Every year, Murray takes students who are largely disadvantaged youth to a dog rescue/sanctuary in Whistler. Students have opportunities to care and look after the dogs. They form really impressive relationships and it's truly powerful for the youth.</t>
  </si>
  <si>
    <t>April 20</t>
  </si>
  <si>
    <t>1568.18</t>
  </si>
  <si>
    <t>Please see Nick or Murray if you have questions.</t>
  </si>
  <si>
    <t>Counselling</t>
  </si>
  <si>
    <t>Celebration of Champions</t>
  </si>
  <si>
    <t>120 student winners + 50-100 in friends</t>
  </si>
  <si>
    <t>This is the 10th annual Celebration of Champions where we celebrate students who are nominated by their teachers in 5 categories (grit/determination, diligence, improvement, creativity, class inclusion). We use all of the money to give gift cards at the event where we celebrate them.</t>
  </si>
  <si>
    <t>May 14th and 19th</t>
  </si>
  <si>
    <t>1200</t>
  </si>
  <si>
    <t>May 2026</t>
  </si>
  <si>
    <t>Please see Nick Van if you have any questions. Partial funding is also helpful as, in the past, Rob has been able to help offset the costs.</t>
  </si>
  <si>
    <t>klli@vsb.bc.ca</t>
  </si>
  <si>
    <t>Kenny Li</t>
  </si>
  <si>
    <t>Trivia Club</t>
  </si>
  <si>
    <t>Registration Fees for Provincial Qualifier</t>
  </si>
  <si>
    <t>Grade 10;Grade 11;Grade 12;</t>
  </si>
  <si>
    <t>12</t>
  </si>
  <si>
    <t>This year's trivia club has been competing in a trivia league made up of 21 other schools.  Our team is hoping to qualify for the Consensus Trivia Provincial Championships from a good result in this regional qualifying tournament.  Teams members have been practicing during FIT once a week and the club has grown from 5 members last year to 12 this year.</t>
  </si>
  <si>
    <t>March 1, 2026</t>
  </si>
  <si>
    <t>$90</t>
  </si>
  <si>
    <t>Athletics</t>
  </si>
  <si>
    <t>Girls Hockey Ice Rentals</t>
  </si>
  <si>
    <t>The VSSAA girls hockey league provides an opportunity for female students interested in playing ice hockey to practice, learn the game, and compete against other schools.  Beginners are accepted and as we share ice time with Tupper, both schools work together with beginners at one end of the ice and the competitive team on the other end.  It lends to an inclusive environment, no matter the experience level.  Our beginners get to play in 2 east vs west rookie games, where as our competitive school team plays 6 games plus playoffs against other schools.  The funding would help pay for all the ice time for practices, referees, and games.</t>
  </si>
  <si>
    <t>Ongoing</t>
  </si>
  <si>
    <t>$1500</t>
  </si>
  <si>
    <t>Boys Hockey</t>
  </si>
  <si>
    <t>The boys hockey team is a student-led initiative.  We have not had a boys hockey in the 30 or so years that I've been involved in the school, but a group of grade 12 boys expressed interest in forming a team to compete in the BC High School Hockey League.  Funding will help pay for ice time and league fees, which are higher than the VSSAA girls league.</t>
  </si>
  <si>
    <t>April 1, 2026</t>
  </si>
  <si>
    <t>$2000</t>
  </si>
  <si>
    <t>TBA, depending on funding</t>
  </si>
  <si>
    <t>rmilne@vsb.bc.ca</t>
  </si>
  <si>
    <t>Rosemary Milne</t>
  </si>
  <si>
    <t>Library</t>
  </si>
  <si>
    <t>Books for the library book club and for individual student requests. Both categories offer extra-curricular reading opportunities for students.  We also request $350 to fund our year end lunch, for the many students who help in the library.</t>
  </si>
  <si>
    <t>All book club members and any student who requests a book we do not already own. Books students request later become available to all. Book club sets are kept for use by the book club in years to come.</t>
  </si>
  <si>
    <t>The Van Tech Book Club offers a place for students who enjoy reading to decide together what titles they want to read, and to discuss those books in the friendly, curious and supportive environment of the club. The library sponsors the club and, with the generous support of PAC, acquires up to 10 copies of the chosen titles for club members to share, during the four weeks or so between meetings. The meetings (about once a month) are  hosted by the library during lunch, and members meet to discuss their recent read, and sign out their next read. Members often return year to year. The books chosen discuss many societal issues and represent the diversity present in the Van Tech community and beyond. The Van Tech Book Club fosters friendship, inclusivity, diversity, empathy, knowledge, literacy, the joy of reading, and access to worlds that captivate and inform us. We also seek funds to purchase books requested by individual students for extra-curricular reading. These are books not currently in our collection, that individual students want to read. Fulfilling these requests means a lot to these students. Finally, we have many students who volunteer their time in the library, before, and after school, as well as during lunch, to sign books out, shelve, organize, tidy and otherwise help as needed. We celebrate them twice a year with a pizza lunch.</t>
  </si>
  <si>
    <t>As soon as possible to meet the ongoing needs of the book club and individual student requests, through the balance of the school year.  The semester one funds from PAC were spent in semester one.</t>
  </si>
  <si>
    <t>Music</t>
  </si>
  <si>
    <t>Junior Music Tour</t>
  </si>
  <si>
    <t>104</t>
  </si>
  <si>
    <t xml:space="preserve">We are requesting assistance in funding for our Junior Music tour. This trip is available to students in any of our junior ensembles and focuses on expanding upon the curricular competencies and content for junior music courses while building community in our music program. Any student is welcome to sign up for our tours, regardless of their financial status, as we do everything in our power to fundraise and seek help with funding to make the tour attainable for everyone. These tours have been directly proven to help maintain registrations within the VT Music Program and help students build interpersonal skills, independence, and more advanced music education from top clinicians in our destination. </t>
  </si>
  <si>
    <t>May 14-16, 2026</t>
  </si>
  <si>
    <t>$430</t>
  </si>
  <si>
    <t>$2080 ($20/student)</t>
  </si>
  <si>
    <t>$2500</t>
  </si>
  <si>
    <t xml:space="preserve">We are requesting $2500 to cover the cost of students who request subsidies beyond the $20 subsidy provided to every student from our Jazz Cabaret funding. The rest of the Cabaret funding has been allocated to our Senior Tour (which was a more expensive tour for students) and used for music equipment maintenance. 
We always appreciate any help PAC is able to offer, and thank you for the hard work you put in for the school! </t>
  </si>
  <si>
    <t xml:space="preserve">Consensus Provincial Qualifier </t>
  </si>
  <si>
    <t>5</t>
  </si>
  <si>
    <t>I had previously requested tournament fees to be covered for this tournament.  Because of the number of students interested in attending, we are going to register two teams rather than just the one when I submitted my previous request.  This cost is $100 rather than $90 as we get a $10 discount for bringing our own buzzer system (but we only have 1 set).</t>
  </si>
  <si>
    <t>$100</t>
  </si>
  <si>
    <t>pchalkman@vsb.bc.ca</t>
  </si>
  <si>
    <t>Paul Chalkman</t>
  </si>
  <si>
    <t xml:space="preserve">LAC </t>
  </si>
  <si>
    <t>Transportation</t>
  </si>
  <si>
    <t>24</t>
  </si>
  <si>
    <t>The LAC program tries to take the students on field trips. These trips are a great opportunity for the students to experience new situations and learn social skills. Travel to these events are usually through public transport, and added bus passes will help a lot.</t>
  </si>
  <si>
    <t>rest of year.</t>
  </si>
  <si>
    <t>240.00</t>
  </si>
  <si>
    <t>We are looking for 10.00 per student for transit passes to attend field trips for the LAC students.</t>
  </si>
  <si>
    <t>lidonaldso@vsb.bc.ca</t>
  </si>
  <si>
    <t>Lindsay Donaldson</t>
  </si>
  <si>
    <t>Tech Leadership Cards</t>
  </si>
  <si>
    <t>3 x $10 gift cards for students to win each month in the TLC draw</t>
  </si>
  <si>
    <t>The entire school population would be eligible</t>
  </si>
  <si>
    <t xml:space="preserve">Teachers and staff will recognize students for contributing to the betterment of the school community through a card. These cards will be given by the teacher to the student noting the act of leadership, and the student will take to admin to sign. The card will be put in a draw to be pulled at the end of the month for 3 monthly gift card winners and names read over announcements. Staff will be reminded and encouraged to look for actions by students whose contributions are often less visible. </t>
  </si>
  <si>
    <t xml:space="preserve">Last Friday of each month for the reminder of the school year. </t>
  </si>
  <si>
    <t>$150</t>
  </si>
  <si>
    <t>February 26th</t>
  </si>
  <si>
    <t>This was a similar initiative before COVID but fizzled out. We have talked to student council and at students at the student forum. The process will be revisited in June and/or September before reinitiating in the new school year.</t>
  </si>
  <si>
    <t>Curling Provincial Championships</t>
  </si>
  <si>
    <t>Grade 11;Grade 12;Grade 10;</t>
  </si>
  <si>
    <t>Our girls curling team is 1 of 8 teams that have qualified for the provincial championship tournament held Feb. 18-21 in Chilliwack.  Days are long with 9AM starts for games and some ending around 7PM (multiple games are played per day).  As such, the coach has elected to have the team stay in Chilliwack overnight rather than the 2.5-3 hour total daily commute back and forth.  The funding will help the 5 players cover the cost of staying overnight for 3 nights in Chilliwack as they represent our school and community at the highest level of high school competition in BC.</t>
  </si>
  <si>
    <t>February 18, 2026</t>
  </si>
  <si>
    <t>Students would have to pay about $880 each if no funding was available to them for the hotel (which is the amount requested here), plus TOC costs (approximately $1625 total, so another $322-ish each).  Cost will be a deterrent for these students and the coach and I truly hope they get a chance to experience a provincial championship. Thank you!</t>
  </si>
  <si>
    <t>jorudolph@vsb.bc.ca</t>
  </si>
  <si>
    <t>Jay Rudolph</t>
  </si>
  <si>
    <t>ELL Department</t>
  </si>
  <si>
    <t>Shared food experiences</t>
  </si>
  <si>
    <t>75</t>
  </si>
  <si>
    <t>We are requesting funds to support extracurricular, community-building activities for ELL students using shared food experiences to build belonging and authentic language practice. Many ELL students—especially newcomers and refugees—face barriers to engaging in school life; offering culturally-inclusive food-based events helps them participate fully, connect with peers, and practice English in meaningful, real-world ways. These activities also invite parent participation and strengthen school–family relationships.</t>
  </si>
  <si>
    <t>2026 school year</t>
  </si>
  <si>
    <t>$600</t>
  </si>
  <si>
    <t>Athletic Banquet</t>
  </si>
  <si>
    <t>250</t>
  </si>
  <si>
    <t>We celebrate the achievements of our athletics teams and student-athletes at our annual athletic banquet.  It includes an awards ceremony and dinner.  Each student-athlete pays a one-time fee of $10 to help subsidize the banquet.  The funding from PAC would help cover the remainder.</t>
  </si>
  <si>
    <t>June 1, 2026</t>
  </si>
  <si>
    <t>$4500</t>
  </si>
  <si>
    <t>$10</t>
  </si>
  <si>
    <t>mmelendez@vsb.bc.ca</t>
  </si>
  <si>
    <t>Marcela Melendez</t>
  </si>
  <si>
    <t xml:space="preserve">LAC Program </t>
  </si>
  <si>
    <t xml:space="preserve">Playland end of year field trip </t>
  </si>
  <si>
    <t xml:space="preserve">This would greatly benefit the LAC students as this is an annual tradition they look forward all year. Students are typically marginalized and/or do not have access to Play Land. This is a community building activity. </t>
  </si>
  <si>
    <t>June 19, 2026</t>
  </si>
  <si>
    <t>$5</t>
  </si>
  <si>
    <t>$635</t>
  </si>
  <si>
    <t>May 19, 2026</t>
  </si>
  <si>
    <t>Thank you for your consideration!</t>
  </si>
  <si>
    <t>kquesnelle@vsb.bc.ca</t>
  </si>
  <si>
    <t>Kristen Quesnelle</t>
  </si>
  <si>
    <t>Indigenous Ed. Dept. (All Nations Room)</t>
  </si>
  <si>
    <t>90</t>
  </si>
  <si>
    <t>PAC support for Indigenous Family Coffee Mornings strengthens student belonging, family connection, and engagement with school. It supports culturally grounded learning through community voices, food, and shared space, and primarily serves Indigenous students and families, who are often underrepresented in school communities.
The Indigenous mural will increase visibility, pride, and identity for Indigenous students while educating the broader school community and creating a more inclusive environment.
Funds support food, cultural/community honoraria, and hosting supplies (Coffee Mornings), and an Indigenous artist honorarium and materials (Mural).</t>
  </si>
  <si>
    <t>coffee mornings are 1x/month (March-June); mural in the Spring (before June)</t>
  </si>
  <si>
    <t>Cultural grant through Indigenous Ed. Dept. might contribute $500 towards mural project.</t>
  </si>
  <si>
    <t>March</t>
  </si>
  <si>
    <t>malouie@vsb.bc.ca</t>
  </si>
  <si>
    <t>Michael Louie</t>
  </si>
  <si>
    <t>E-Sports Club</t>
  </si>
  <si>
    <t>Gaming Console - Hardware</t>
  </si>
  <si>
    <t>350</t>
  </si>
  <si>
    <t xml:space="preserve">Gives the students an opportunity to play games that they would not normally have access to at home.  </t>
  </si>
  <si>
    <t>no</t>
  </si>
  <si>
    <t>1000</t>
  </si>
  <si>
    <t>As soon as possible</t>
  </si>
  <si>
    <t xml:space="preserve">Thank you for your continued support of the E-Sports club.  </t>
  </si>
  <si>
    <t>sarthurs@vsb.bc.ca</t>
  </si>
  <si>
    <t>Shayne Arthurs</t>
  </si>
  <si>
    <t>Girls Rugby Awards and Rugby Hit Shields</t>
  </si>
  <si>
    <t xml:space="preserve">The girls rugby program is growing as we have 10 or 12 committed grade 9 and 10 students who are the future of the program. To bring the girls rugby team to parity with the boys, the next step is to secure award plaques for each season that celebrate their accomplishments each year. I would look to get 4 plaques (best back, best forward, Team leader, and Coaches award) from Victory Trophy (for the boys with engraving it was 500.00). To help incentivize the girls to grow the team, I'm looking to get them award plaques, similar to the ones I have for the boys team. I am also looking to secure money to buy more hit bags and general rugby gear. This is includes hit bags to teach tackling and other gear that is useful for training body height when tackling. Having these tools allow me to grow the program with new players. </t>
  </si>
  <si>
    <t>n/a</t>
  </si>
  <si>
    <t>1000.00</t>
  </si>
  <si>
    <t>May</t>
  </si>
  <si>
    <t xml:space="preserve">Thank you for supporting rugby at Tech. Some of these kids are being changed by participating in rugby. </t>
  </si>
  <si>
    <t>Robotics Club</t>
  </si>
  <si>
    <t>VEX V5 Competition Pieces</t>
  </si>
  <si>
    <t>Grade 11;Grade 10;Grade 12;</t>
  </si>
  <si>
    <t>15</t>
  </si>
  <si>
    <t>Students would like to revive the once successful Van Tech Vex Robotics Team.  They will learn valuable teamwork and collaboration skills while challenging each other by exploring engineering principles and autonomous programming tasks using C+ coding software.</t>
  </si>
  <si>
    <t xml:space="preserve">Thank you for supporting our very keen robotics students.  </t>
  </si>
  <si>
    <t>rroberts@vsb.bc.ca</t>
  </si>
  <si>
    <t>Robin Roberts</t>
  </si>
  <si>
    <t>Indigenous Education Projects - Carving Paddles; Beading and Weaving Grad Caps; Museum of Anthropology Visits</t>
  </si>
  <si>
    <t xml:space="preserve">Yellow/Red Cedar Carving Paddles; Museum Visits (Bus Fair); </t>
  </si>
  <si>
    <t>50</t>
  </si>
  <si>
    <t>February - June 15</t>
  </si>
  <si>
    <t>Some Indigenous Cultural Funds will be provided for projects</t>
  </si>
  <si>
    <t>$0</t>
  </si>
  <si>
    <t>The Indigenous Department supplied carving tools and other cultural activity items for our All Nations Room. The budget did not allow for wood or other items used for projects. Some Indigenous funds are provided through the year totalling $500</t>
  </si>
  <si>
    <t>$2025.00</t>
  </si>
  <si>
    <t>February 25th onwards</t>
  </si>
  <si>
    <t>Tools bought to work on projects are draw knives, relief carving tools, chip knives. We don't have a full budget for the wood needed. We've ordered beads for beading, we have cedar bark for weaving, but we need to share honorariums with community members who teach weaving and beading.</t>
  </si>
  <si>
    <t>lhagglund@vsb.bc.ca</t>
  </si>
  <si>
    <t>Leanne Hagglund</t>
  </si>
  <si>
    <t>Counselling, School Dance for Grade 8s and 9s</t>
  </si>
  <si>
    <t>School Dance for 8s and 9s</t>
  </si>
  <si>
    <t>Grade 8;Grade 9</t>
  </si>
  <si>
    <t xml:space="preserve">Students will have an opportunity to connect with their peers outside of school hours to build connections and to foster a sense of community and belonging. The low cost of the ticket will enable students with financial challenges to participate. </t>
  </si>
  <si>
    <t>May 26th</t>
  </si>
  <si>
    <t>Cost of ticket=$1250</t>
  </si>
  <si>
    <t>$1750</t>
  </si>
  <si>
    <t>May 1st</t>
  </si>
  <si>
    <t>PAC NOTES</t>
  </si>
  <si>
    <t>Can't use Gaming funds to purchase gift cards</t>
  </si>
  <si>
    <t>Funding from other areas</t>
  </si>
  <si>
    <t>Where from?</t>
  </si>
  <si>
    <t>Net amount of request</t>
  </si>
  <si>
    <t>Net Amount of request2</t>
  </si>
  <si>
    <t>$2,000 - Fundraising
$430 - per student
$2,080 - Department</t>
  </si>
  <si>
    <t>$10/ Student</t>
  </si>
  <si>
    <t>$5/ Student</t>
  </si>
  <si>
    <t>Indigenous Family Coffee Mornings</t>
  </si>
  <si>
    <t>coffee mornings are 1x/month (March-June)</t>
  </si>
  <si>
    <t>Cost includes DJ, food and decorations</t>
  </si>
  <si>
    <t>$5/ student</t>
  </si>
  <si>
    <t>Indigenous department provided funds for cultural items/tools in the All Nations Room. I will teach students how to carve various items such as paddles, spoons and relief plaques. Students will learn how to make belongings related to their cultures. Students will also learn how to bead or weave grad caps.
$750 for wood for carving; $1000 for cultural teachers teaching beading and weaving grad caps; $275 Bus Fair for 3 trips to Museum of Anthropology; Totalling $2025.00</t>
  </si>
  <si>
    <t>Description of the request</t>
  </si>
  <si>
    <t xml:space="preserve">We are requesting assistance with purchasing more bow ties for our Vocal Jazz ensemble. This ensemble runs off timetable and does not collect any fees, fundraising efforts in this program all directly benefit our big tours in the spring with no money left over, so I am unable to allocate music to the choral program and our Learning Resources/Flex money purchases sheet music and specialized choral folders for the choral program.
</t>
  </si>
  <si>
    <t>We very much appreciate the support of PAC and our community.  Thank you very much.
   ($1750 for extra-curricular book club books and individual student requests; $350 for the end of year celebration for library volunteers)</t>
  </si>
  <si>
    <t>Less not allowed</t>
  </si>
  <si>
    <t>New total</t>
  </si>
  <si>
    <t>Total requested</t>
  </si>
  <si>
    <t>For grade 10, 11, 12 trip to Whistler</t>
  </si>
  <si>
    <t>I think this is a duplicate</t>
  </si>
  <si>
    <t>Given for ice rental</t>
  </si>
  <si>
    <t>These were designated for uniforms</t>
  </si>
  <si>
    <t>For books and volunteers</t>
  </si>
  <si>
    <t>For MOA</t>
  </si>
  <si>
    <t>Games and consoles</t>
  </si>
  <si>
    <t>Cost per student partici-pating</t>
  </si>
  <si>
    <t>1620</t>
  </si>
  <si>
    <t>% of funding request</t>
  </si>
  <si>
    <t>% of student pop benefiting</t>
  </si>
  <si>
    <t>Total 2024/ 2025 Spent</t>
  </si>
  <si>
    <t>% of funding</t>
  </si>
  <si>
    <t>Department</t>
  </si>
  <si>
    <t>BASE Space</t>
  </si>
  <si>
    <t>Household Tools for FIT time</t>
  </si>
  <si>
    <t>Chemistry Cpntests</t>
  </si>
  <si>
    <t>Connecitons Group</t>
  </si>
  <si>
    <t>Music Therapy</t>
  </si>
  <si>
    <t>Drama Department</t>
  </si>
  <si>
    <t>E-Sports</t>
  </si>
  <si>
    <t>Here 4 Peers</t>
  </si>
  <si>
    <t>Indigenous Dept</t>
  </si>
  <si>
    <t>Leadership</t>
  </si>
  <si>
    <t>Math Contests</t>
  </si>
  <si>
    <t>Music Department</t>
  </si>
  <si>
    <t>Mural</t>
  </si>
  <si>
    <t>LAC</t>
  </si>
  <si>
    <t>Reach for the Top</t>
  </si>
  <si>
    <t>Volleyball Volunteers</t>
  </si>
  <si>
    <t>Year Book</t>
  </si>
  <si>
    <t>Funds available</t>
  </si>
  <si>
    <t>$ Approved in fall</t>
  </si>
  <si>
    <r>
      <rPr>
        <b/>
        <sz val="10"/>
        <color theme="1"/>
        <rFont val="Calibri"/>
        <family val="2"/>
        <scheme val="minor"/>
      </rPr>
      <t>Purpose of Funding</t>
    </r>
    <r>
      <rPr>
        <sz val="10"/>
        <color theme="1"/>
        <rFont val="Calibri"/>
        <family val="2"/>
        <scheme val="minor"/>
      </rPr>
      <t xml:space="preserve">
We are requesting PAC Gaming funds to support a school-wide Lunar New Year celebration through the purchase of culturally appropriate decorations and traditional festival treats (such as candies). Lunar New Year is a significant cultural celebration observed by many Asian communities. This initiative acknowledges and honours cultural diversity within our school while fostering an inclusive and welcoming environment for all students.
</t>
    </r>
    <r>
      <rPr>
        <b/>
        <sz val="10"/>
        <color theme="1"/>
        <rFont val="Calibri"/>
        <family val="2"/>
        <scheme val="minor"/>
      </rPr>
      <t>Benefit to Students, School, and Community</t>
    </r>
    <r>
      <rPr>
        <sz val="10"/>
        <color theme="1"/>
        <rFont val="Calibri"/>
        <family val="2"/>
        <scheme val="minor"/>
      </rPr>
      <t xml:space="preserve">
- This initiative benefits the entire school community by creating a positive, inclusive atmosphere that values and celebrates cultural diversity. A visibly inclusive school environment supports student well-being, strengthens school spirit, and promotes mutual respect among students, staff, and families.
- For the broader community, recognizing Lunar New Year helps build stronger connections between the school and families from culturally diverse backgrounds, reinforcing the school’s role as a welcoming and respectful community space.
</t>
    </r>
    <r>
      <rPr>
        <b/>
        <sz val="10"/>
        <color theme="1"/>
        <rFont val="Calibri"/>
        <family val="2"/>
        <scheme val="minor"/>
      </rPr>
      <t xml:space="preserve">Enhancement of Student Learning
</t>
    </r>
    <r>
      <rPr>
        <sz val="10"/>
        <color theme="1"/>
        <rFont val="Calibri"/>
        <family val="2"/>
        <scheme val="minor"/>
      </rPr>
      <t xml:space="preserve">Although non-curricular, this initiative enhances student learning by providing experiential, real-world cultural learning opportunities. Students gain:
- Increased cultural awareness and understanding of global traditions
- Opportunities to engage in conversations about diversity, identity, and respect
- A broader perspective that supports social responsibility, empathy, and intercultural understanding
-These experiences complement classroom learning by fostering social-emotional development, critical thinking, and respectful citizenship.
</t>
    </r>
    <r>
      <rPr>
        <b/>
        <sz val="10"/>
        <color theme="1"/>
        <rFont val="Calibri"/>
        <family val="2"/>
        <scheme val="minor"/>
      </rPr>
      <t>Impact on Marginalized and Equity-Deserving Students</t>
    </r>
    <r>
      <rPr>
        <sz val="10"/>
        <color theme="1"/>
        <rFont val="Calibri"/>
        <family val="2"/>
        <scheme val="minor"/>
      </rPr>
      <t xml:space="preserve">
This initiative intentionally reaches students from typically marginalized and racialized communities, particularly those who celebrate Lunar New Year. Public recognition of their cultural traditions:
- Affirms students’ identities and sense of belonging within the school
-Helps reduce cultural invisibility and feelings of exclusion
-Supports equity by ensuring cultural celebrations are acknowledged in shared school spaces
- By celebrating Lunar New Year at a school-wide level, the initiative promotes inclusivity and ensures that students from diverse cultural backgrounds see themselves represented and respected.</t>
    </r>
  </si>
  <si>
    <r>
      <rPr>
        <b/>
        <sz val="10"/>
        <color theme="1"/>
        <rFont val="Calibri"/>
        <family val="2"/>
        <scheme val="minor"/>
      </rPr>
      <t>Rationale and Educational Benefit</t>
    </r>
    <r>
      <rPr>
        <sz val="10"/>
        <color theme="1"/>
        <rFont val="Calibri"/>
        <family val="2"/>
        <scheme val="minor"/>
      </rPr>
      <t xml:space="preserve">
This request seeks funding to bring guest speakers to engage Grade 12 students in meaningful, real-world learning experiences that extend beyond the classroom. Guest speakers with expertise in areas such as post-secondary pathways, career development, financial literacy, mental health, Indigenous perspectives, trades, and community leadership provide students with practical knowledge, lived experiences, and mentorship that directly support their transition from secondary school to adulthood.
</t>
    </r>
    <r>
      <rPr>
        <b/>
        <sz val="10"/>
        <color theme="1"/>
        <rFont val="Calibri"/>
        <family val="2"/>
        <scheme val="minor"/>
      </rPr>
      <t>Benefits to Students</t>
    </r>
    <r>
      <rPr>
        <sz val="10"/>
        <color theme="1"/>
        <rFont val="Calibri"/>
        <family val="2"/>
        <scheme val="minor"/>
      </rPr>
      <t xml:space="preserve">
Guest speakers enrich student learning by:
- Connecting curriculum concepts to real-world applications and career pathways
- Exposing students to diverse voices, professions, and life experiences they may not otherwise encounter
- Supporting social-emotional learning, goal setting, and informed decision-making as students prepare for graduation
- These experiences are especially valuable for Grade 12 students, who are navigating critical choices related to education, employment, and personal well-being.
</t>
    </r>
    <r>
      <rPr>
        <b/>
        <sz val="10"/>
        <color theme="1"/>
        <rFont val="Calibri"/>
        <family val="2"/>
        <scheme val="minor"/>
      </rPr>
      <t>Equity and Inclusion</t>
    </r>
    <r>
      <rPr>
        <sz val="10"/>
        <color theme="1"/>
        <rFont val="Calibri"/>
        <family val="2"/>
        <scheme val="minor"/>
      </rPr>
      <t xml:space="preserve">
This initiative is designed to reach all Grade 12 students, including those who may face barriers to accessing enrichment opportunities outside of school due to financial, cultural, or social constraints. By bringing speakers directly into the school:
- Students from equity-deserving and marginalized groups benefit from equal access to mentorship and role models
- Speakers can reflect diverse backgrounds, including Indigenous voices, underrepresented professions, and community leaders, helping students see themselves represented in future pathways
- The program supports students who may be first-generation post-secondary applicants or unsure of next steps
</t>
    </r>
    <r>
      <rPr>
        <b/>
        <sz val="10"/>
        <color theme="1"/>
        <rFont val="Calibri"/>
        <family val="2"/>
        <scheme val="minor"/>
      </rPr>
      <t>Enhancement of Learning and School Community</t>
    </r>
    <r>
      <rPr>
        <sz val="10"/>
        <color theme="1"/>
        <rFont val="Calibri"/>
        <family val="2"/>
        <scheme val="minor"/>
      </rPr>
      <t xml:space="preserve">
Guest speakers complement BC curriculum goals by fostering critical thinking, communication skills, and career readiness. These sessions encourage student engagement, thoughtful discussion, and reflection, strengthening the overall learning environment.
The initiative also benefits the broader school community by:
- Strengthening connections between the school and local professionals, organizations, and community members
- Supporting the PAC’s role in enhancing educational opportunities and student well-being
- Promoting a positive school culture focused on inclusion, preparedness, and lifelong learning
</t>
    </r>
    <r>
      <rPr>
        <b/>
        <sz val="10"/>
        <color theme="1"/>
        <rFont val="Calibri"/>
        <family val="2"/>
        <scheme val="minor"/>
      </rPr>
      <t>Conclusion</t>
    </r>
    <r>
      <rPr>
        <sz val="10"/>
        <color theme="1"/>
        <rFont val="Calibri"/>
        <family val="2"/>
        <scheme val="minor"/>
      </rPr>
      <t xml:space="preserve">
PAC Gaming funding will directly support enriched educational experiences that are inclusive, accessible, and impactful. By investing in guest speakers, the PAC is helping ensure that all Grade 12 students—regardless of background—have access to meaningful learning opportunities that support their academic success, personal growth, and transition beyond high school.</t>
    </r>
  </si>
  <si>
    <t>For coffee mornings; we asked them to submit again for the spring</t>
  </si>
  <si>
    <t>Notes about fall approval amounts</t>
  </si>
  <si>
    <t>I don't think we can cover subsidies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</si>
</sst>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3" formatCode="_(* #,##0.00_);_(* \(#,##0.00\);_(* &quot;-&quot;??_);_(@_)"/>
  </numFmts>
  <fonts count="4"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6" fontId="0" fillId="0" borderId="0" xfId="0" applyNumberFormat="1"/>
    <xf numFmtId="8" fontId="0" fillId="0" borderId="0" xfId="0" applyNumberFormat="1"/>
    <xf numFmtId="0" fontId="2" fillId="0" borderId="0" xfId="0" applyFont="1"/>
    <xf numFmtId="0" fontId="2" fillId="0" borderId="0" xfId="0" applyFont="1" applyAlignment="1">
      <alignment wrapText="1"/>
    </xf>
    <xf numFmtId="2" fontId="2" fillId="0" borderId="0" xfId="0" applyNumberFormat="1" applyFont="1" applyAlignment="1">
      <alignment wrapText="1"/>
    </xf>
    <xf numFmtId="0" fontId="2" fillId="0" borderId="0" xfId="0" quotePrefix="1" applyFont="1" applyAlignment="1">
      <alignment wrapText="1"/>
    </xf>
    <xf numFmtId="43" fontId="2" fillId="0" borderId="0" xfId="1" applyFont="1"/>
    <xf numFmtId="43" fontId="2" fillId="0" borderId="0" xfId="0" applyNumberFormat="1" applyFont="1"/>
    <xf numFmtId="2" fontId="2" fillId="0" borderId="0" xfId="0" quotePrefix="1" applyNumberFormat="1" applyFont="1" applyAlignment="1">
      <alignment wrapText="1"/>
    </xf>
    <xf numFmtId="43" fontId="2" fillId="0" borderId="0" xfId="1" quotePrefix="1" applyFont="1"/>
    <xf numFmtId="0" fontId="2" fillId="0" borderId="0" xfId="0" quotePrefix="1" applyFont="1"/>
    <xf numFmtId="43" fontId="2" fillId="0" borderId="0" xfId="0" quotePrefix="1" applyNumberFormat="1" applyFont="1"/>
    <xf numFmtId="49" fontId="2" fillId="0" borderId="0" xfId="0" applyNumberFormat="1" applyFont="1" applyAlignment="1">
      <alignment wrapText="1"/>
    </xf>
    <xf numFmtId="49" fontId="2" fillId="0" borderId="0" xfId="0" applyNumberFormat="1" applyFont="1"/>
    <xf numFmtId="49" fontId="2" fillId="0" borderId="0" xfId="0" quotePrefix="1" applyNumberFormat="1" applyFont="1" applyAlignment="1">
      <alignment wrapText="1"/>
    </xf>
    <xf numFmtId="15" fontId="2" fillId="0" borderId="0" xfId="0" applyNumberFormat="1" applyFont="1" applyAlignment="1">
      <alignment wrapText="1"/>
    </xf>
    <xf numFmtId="17" fontId="2" fillId="0" borderId="0" xfId="0" applyNumberFormat="1" applyFont="1" applyAlignment="1">
      <alignment wrapText="1"/>
    </xf>
    <xf numFmtId="43" fontId="2" fillId="0" borderId="0" xfId="1" applyFont="1" applyAlignment="1">
      <alignment wrapText="1"/>
    </xf>
    <xf numFmtId="10" fontId="2" fillId="0" borderId="0" xfId="0" applyNumberFormat="1" applyFont="1"/>
    <xf numFmtId="43" fontId="0" fillId="0" borderId="0" xfId="1" applyFont="1"/>
    <xf numFmtId="10" fontId="0" fillId="0" borderId="0" xfId="1" applyNumberFormat="1" applyFont="1"/>
    <xf numFmtId="0" fontId="2" fillId="0" borderId="0" xfId="0" applyFont="1" applyAlignment="1">
      <alignment vertical="top" wrapText="1"/>
    </xf>
  </cellXfs>
  <cellStyles count="2">
    <cellStyle name="Comma" xfId="1" builtinId="3"/>
    <cellStyle name="Normal" xfId="0" builtinId="0"/>
  </cellStyles>
  <dxfs count="47">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2" formatCode="0.00"/>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2" formatCode="0.00"/>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5" formatCode="_(* #,##0.00_);_(* \(#,##0.00\);_(* &quot;-&quot;??_);_(@_)"/>
    </dxf>
    <dxf>
      <font>
        <b val="0"/>
        <i val="0"/>
        <strike val="0"/>
        <condense val="0"/>
        <extend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35" formatCode="_(* #,##0.00_);_(* \(#,##0.00\);_(* &quot;-&quot;??_);_(@_)"/>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35" formatCode="_(* #,##0.00_);_(* \(#,##0.00\);_(* &quot;-&quot;??_);_(@_)"/>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strike val="0"/>
        <outline val="0"/>
        <shadow val="0"/>
        <u val="none"/>
        <vertAlign val="baseline"/>
        <sz val="10"/>
        <color theme="1"/>
        <name val="Calibri"/>
        <family val="2"/>
        <scheme val="minor"/>
      </font>
      <numFmt numFmtId="30" formatCode="@"/>
      <alignment wrapText="1"/>
    </dxf>
    <dxf>
      <font>
        <b val="0"/>
        <i val="0"/>
        <strike val="0"/>
        <condense val="0"/>
        <extend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b val="0"/>
        <i val="0"/>
        <strike val="0"/>
        <condense val="0"/>
        <extend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numFmt numFmtId="30" formatCode="@"/>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0" formatCode="General"/>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fficeForms.Table" displayName="OfficeForms.Table" ref="A1:V25" totalsRowCount="1" headerRowDxfId="46" dataDxfId="45" totalsRowDxfId="44">
  <autoFilter ref="A1:V24" xr:uid="{00000000-0009-0000-0100-000001000000}"/>
  <tableColumns count="22">
    <tableColumn id="1" xr3:uid="{00000000-0010-0000-0000-000001000000}" name="Id" dataDxfId="43" totalsRowDxfId="42">
      <extLst>
        <ext xmlns:xlmsforms="http://schemas.microsoft.com/office/spreadsheetml/2023/msForms" uri="{FCC71383-01E1-4257-9335-427F07BE8D7F}">
          <xlmsforms:question id="id"/>
        </ext>
      </extLst>
    </tableColumn>
    <tableColumn id="4" xr3:uid="{00000000-0010-0000-0000-000004000000}" name="Email" dataDxfId="41" totalsRowDxfId="40">
      <extLst>
        <ext xmlns:xlmsforms="http://schemas.microsoft.com/office/spreadsheetml/2023/msForms" uri="{FCC71383-01E1-4257-9335-427F07BE8D7F}">
          <xlmsforms:question id="responder"/>
        </ext>
      </extLst>
    </tableColumn>
    <tableColumn id="5" xr3:uid="{00000000-0010-0000-0000-000005000000}" name="Name" dataDxfId="39" totalsRowDxfId="38">
      <extLst>
        <ext xmlns:xlmsforms="http://schemas.microsoft.com/office/spreadsheetml/2023/msForms" uri="{FCC71383-01E1-4257-9335-427F07BE8D7F}">
          <xlmsforms:question id="responderName"/>
        </ext>
      </extLst>
    </tableColumn>
    <tableColumn id="6" xr3:uid="{00000000-0010-0000-0000-000006000000}" name="Department &amp; Subject OR Program area" dataDxfId="37" totalsRowDxfId="36">
      <extLst>
        <ext xmlns:xlmsforms="http://schemas.microsoft.com/office/spreadsheetml/2023/msForms" uri="{FCC71383-01E1-4257-9335-427F07BE8D7F}">
          <xlmsforms:question id="r1f0ad489fad34562a5ddb6a2316f0773"/>
        </ext>
      </extLst>
    </tableColumn>
    <tableColumn id="7" xr3:uid="{00000000-0010-0000-0000-000007000000}" name=" Name of Item/Equipment/Project/Field trip" dataDxfId="35" totalsRowDxfId="34">
      <extLst>
        <ext xmlns:xlmsforms="http://schemas.microsoft.com/office/spreadsheetml/2023/msForms" uri="{FCC71383-01E1-4257-9335-427F07BE8D7F}">
          <xlmsforms:question id="r8e956e4fb75c43cdad2eefb6a39f970f"/>
        </ext>
      </extLst>
    </tableColumn>
    <tableColumn id="8" xr3:uid="{00000000-0010-0000-0000-000008000000}" name="Grade of the students benefitting (choose all that apply)" dataDxfId="33" totalsRowDxfId="32">
      <extLst>
        <ext xmlns:xlmsforms="http://schemas.microsoft.com/office/spreadsheetml/2023/msForms" uri="{FCC71383-01E1-4257-9335-427F07BE8D7F}">
          <xlmsforms:question id="re873d9aa69874efe895073d9414280a1"/>
        </ext>
      </extLst>
    </tableColumn>
    <tableColumn id="9" xr3:uid="{00000000-0010-0000-0000-000009000000}" name="Approximate number of students who will benefit." dataDxfId="31" totalsRowDxfId="30">
      <extLst>
        <ext xmlns:xlmsforms="http://schemas.microsoft.com/office/spreadsheetml/2023/msForms" uri="{FCC71383-01E1-4257-9335-427F07BE8D7F}">
          <xlmsforms:question id="r2264d9a2476b4755b5495cd6d800f007"/>
        </ext>
      </extLst>
    </tableColumn>
    <tableColumn id="10" xr3:uid="{00000000-0010-0000-0000-00000A000000}" name="Description of the request" dataDxfId="29" totalsRowDxfId="28">
      <extLst>
        <ext xmlns:xlmsforms="http://schemas.microsoft.com/office/spreadsheetml/2023/msForms" uri="{FCC71383-01E1-4257-9335-427F07BE8D7F}">
          <xlmsforms:question id="r00cd11c473f4410ab87c903bf07edc75"/>
        </ext>
      </extLst>
    </tableColumn>
    <tableColumn id="11" xr3:uid="{00000000-0010-0000-0000-00000B000000}" name="Approximate date of the event if applicable." dataDxfId="27" totalsRowDxfId="26">
      <extLst>
        <ext xmlns:xlmsforms="http://schemas.microsoft.com/office/spreadsheetml/2023/msForms" uri="{FCC71383-01E1-4257-9335-427F07BE8D7F}">
          <xlmsforms:question id="ra4c4b2f5a9d84cd3b82166566422eda0"/>
        </ext>
      </extLst>
    </tableColumn>
    <tableColumn id="12" xr3:uid="{00000000-0010-0000-0000-00000C000000}" name="Total cost of the event or items requested." dataDxfId="25" totalsRowDxfId="24" dataCellStyle="Comma">
      <extLst>
        <ext xmlns:xlmsforms="http://schemas.microsoft.com/office/spreadsheetml/2023/msForms" uri="{FCC71383-01E1-4257-9335-427F07BE8D7F}">
          <xlmsforms:question id="r442966e8477f4ec5b6fa1a05f1f650cc"/>
        </ext>
      </extLst>
    </tableColumn>
    <tableColumn id="2" xr3:uid="{ED6EAE73-951B-44D6-8D84-D3E062FBC41F}" name="Funding from other areas" dataDxfId="23" totalsRowDxfId="22" dataCellStyle="Comma"/>
    <tableColumn id="3" xr3:uid="{83EDE2C3-8550-4A93-B391-ED528D5968DB}" name="Where from?" dataDxfId="21" totalsRowDxfId="20"/>
    <tableColumn id="21" xr3:uid="{DAEB9FB2-1A4C-4F51-9B98-6561ECC8C5B6}" name="Net amount of request" dataDxfId="19" totalsRowDxfId="18">
      <calculatedColumnFormula>OfficeForms.Table[[#This Row],[Total cost of the event or items requested.]]-OfficeForms.Table[[#This Row],[Funding from other areas]]</calculatedColumnFormula>
    </tableColumn>
    <tableColumn id="13" xr3:uid="{00000000-0010-0000-0000-00000D000000}" name="If fundraising is planned, please provide an estimated amount that will be raised." dataDxfId="17" totalsRowDxfId="16">
      <extLst>
        <ext xmlns:xlmsforms="http://schemas.microsoft.com/office/spreadsheetml/2023/msForms" uri="{FCC71383-01E1-4257-9335-427F07BE8D7F}">
          <xlmsforms:question id="rd8b85d468d6140d4871407a2c4d5c6eb"/>
        </ext>
      </extLst>
    </tableColumn>
    <tableColumn id="14" xr3:uid="{00000000-0010-0000-0000-00000E000000}" name="Amount contributed per student" dataDxfId="15" totalsRowDxfId="14">
      <extLst>
        <ext xmlns:xlmsforms="http://schemas.microsoft.com/office/spreadsheetml/2023/msForms" uri="{FCC71383-01E1-4257-9335-427F07BE8D7F}">
          <xlmsforms:question id="rcc291bbb816f46a18ce1dc4435991727"/>
        </ext>
      </extLst>
    </tableColumn>
    <tableColumn id="15" xr3:uid="{00000000-0010-0000-0000-00000F000000}" name="Amount contributed by department" dataDxfId="13" totalsRowDxfId="12">
      <extLst>
        <ext xmlns:xlmsforms="http://schemas.microsoft.com/office/spreadsheetml/2023/msForms" uri="{FCC71383-01E1-4257-9335-427F07BE8D7F}">
          <xlmsforms:question id="rab8a736aa9c74b5b95dad14d4307f372"/>
        </ext>
      </extLst>
    </tableColumn>
    <tableColumn id="16" xr3:uid="{00000000-0010-0000-0000-000010000000}" name="Other expected source of funding" dataDxfId="11" totalsRowDxfId="10">
      <extLst>
        <ext xmlns:xlmsforms="http://schemas.microsoft.com/office/spreadsheetml/2023/msForms" uri="{FCC71383-01E1-4257-9335-427F07BE8D7F}">
          <xlmsforms:question id="r46df003059d043a3942c8db1072bf132"/>
        </ext>
      </extLst>
    </tableColumn>
    <tableColumn id="17" xr3:uid="{00000000-0010-0000-0000-000011000000}" name="Anticipated amount from other expected source of funding" dataDxfId="9" totalsRowDxfId="8">
      <extLst>
        <ext xmlns:xlmsforms="http://schemas.microsoft.com/office/spreadsheetml/2023/msForms" uri="{FCC71383-01E1-4257-9335-427F07BE8D7F}">
          <xlmsforms:question id="re7a136cc13fb461096f8a005bb10abdf"/>
        </ext>
      </extLst>
    </tableColumn>
    <tableColumn id="18" xr3:uid="{00000000-0010-0000-0000-000012000000}" name="Net Amount of request2" dataDxfId="7" totalsRowDxfId="6">
      <extLst>
        <ext xmlns:xlmsforms="http://schemas.microsoft.com/office/spreadsheetml/2023/msForms" uri="{FCC71383-01E1-4257-9335-427F07BE8D7F}">
          <xlmsforms:question id="r5ec6a8cabd054b4d961f6a8561bdc29a"/>
        </ext>
      </extLst>
    </tableColumn>
    <tableColumn id="19" xr3:uid="{00000000-0010-0000-0000-000013000000}" name="Date funds are required" dataDxfId="5" totalsRowDxfId="4">
      <extLst>
        <ext xmlns:xlmsforms="http://schemas.microsoft.com/office/spreadsheetml/2023/msForms" uri="{FCC71383-01E1-4257-9335-427F07BE8D7F}">
          <xlmsforms:question id="rf5e985deddf34b77a562348e2ee00edc"/>
        </ext>
      </extLst>
    </tableColumn>
    <tableColumn id="20" xr3:uid="{00000000-0010-0000-0000-000014000000}" name="Optional additional comments" dataDxfId="3" totalsRowDxfId="2">
      <extLst>
        <ext xmlns:xlmsforms="http://schemas.microsoft.com/office/spreadsheetml/2023/msForms" uri="{FCC71383-01E1-4257-9335-427F07BE8D7F}">
          <xlmsforms:question id="rf9549bc2c3944ee7941d96acb750c16d"/>
        </ext>
      </extLst>
    </tableColumn>
    <tableColumn id="22" xr3:uid="{16BD3139-968A-4F04-9861-5CE2D66E2B64}" name="1620" dataDxfId="1" totalsRowDxfId="0"/>
  </tableColumns>
  <tableStyleInfo name="TableStyleMedium2" showFirstColumn="0" showLastColumn="0" showRowStripes="1" showColumnStripes="0"/>
  <extLst>
    <ext xmlns:xlmsforms="http://schemas.microsoft.com/office/spreadsheetml/2023/msForms" uri="{839C7E11-91E4-4DBD-9C5D-0DEA604FA9AC}">
      <xlmsforms:msForm id="WC6KCzB7CEq6t9dVWeDjpdHgXm3WfdpHkbDmIkWVhcJUQTVFMFBSRThLR1pMNzUyS1UzTDI0TlgyQy4u" isFormConnected="1" maxResponseId="24" latestEventMarker="2">
        <xlmsforms:syncedQuestionId>id</xlmsforms:syncedQuestionId>
        <xlmsforms:syncedQuestionId>startDate</xlmsforms:syncedQuestionId>
        <xlmsforms:syncedQuestionId>submitDate</xlmsforms:syncedQuestionId>
        <xlmsforms:syncedQuestionId>responder</xlmsforms:syncedQuestionId>
        <xlmsforms:syncedQuestionId>responderName</xlmsforms:syncedQuestionId>
        <xlmsforms:syncedQuestionId>r1f0ad489fad34562a5ddb6a2316f0773</xlmsforms:syncedQuestionId>
        <xlmsforms:syncedQuestionId>r8e956e4fb75c43cdad2eefb6a39f970f</xlmsforms:syncedQuestionId>
        <xlmsforms:syncedQuestionId>re873d9aa69874efe895073d9414280a1</xlmsforms:syncedQuestionId>
        <xlmsforms:syncedQuestionId>r2264d9a2476b4755b5495cd6d800f007</xlmsforms:syncedQuestionId>
        <xlmsforms:syncedQuestionId>r00cd11c473f4410ab87c903bf07edc75</xlmsforms:syncedQuestionId>
        <xlmsforms:syncedQuestionId>ra4c4b2f5a9d84cd3b82166566422eda0</xlmsforms:syncedQuestionId>
        <xlmsforms:syncedQuestionId>r442966e8477f4ec5b6fa1a05f1f650cc</xlmsforms:syncedQuestionId>
        <xlmsforms:syncedQuestionId>rd8b85d468d6140d4871407a2c4d5c6eb</xlmsforms:syncedQuestionId>
        <xlmsforms:syncedQuestionId>rcc291bbb816f46a18ce1dc4435991727</xlmsforms:syncedQuestionId>
        <xlmsforms:syncedQuestionId>rab8a736aa9c74b5b95dad14d4307f372</xlmsforms:syncedQuestionId>
        <xlmsforms:syncedQuestionId>r46df003059d043a3942c8db1072bf132</xlmsforms:syncedQuestionId>
        <xlmsforms:syncedQuestionId>re7a136cc13fb461096f8a005bb10abdf</xlmsforms:syncedQuestionId>
        <xlmsforms:syncedQuestionId>r5ec6a8cabd054b4d961f6a8561bdc29a</xlmsforms:syncedQuestionId>
        <xlmsforms:syncedQuestionId>rf5e985deddf34b77a562348e2ee00edc</xlmsforms:syncedQuestionId>
        <xlmsforms:syncedQuestionId>rf9549bc2c3944ee7941d96acb750c16d</xlmsforms:syncedQuestionId>
      </xlmsforms:msForm>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7"/>
  <sheetViews>
    <sheetView tabSelected="1" topLeftCell="D1" workbookViewId="0">
      <pane xSplit="1" ySplit="1" topLeftCell="J19" activePane="bottomRight" state="frozen"/>
      <selection activeCell="D1" sqref="D1"/>
      <selection pane="topRight" activeCell="E1" sqref="E1"/>
      <selection pane="bottomLeft" activeCell="D2" sqref="D2"/>
      <selection pane="bottomRight" activeCell="L20" sqref="L20"/>
    </sheetView>
  </sheetViews>
  <sheetFormatPr defaultColWidth="8.81640625" defaultRowHeight="13" x14ac:dyDescent="0.3"/>
  <cols>
    <col min="1" max="1" width="5.453125" style="3" hidden="1" customWidth="1"/>
    <col min="2" max="2" width="20" style="3" hidden="1" customWidth="1"/>
    <col min="3" max="3" width="16.453125" style="3" hidden="1" customWidth="1"/>
    <col min="4" max="4" width="25.1796875" style="4" customWidth="1"/>
    <col min="5" max="5" width="20" style="4" bestFit="1" customWidth="1"/>
    <col min="6" max="6" width="17.81640625" style="4" customWidth="1"/>
    <col min="7" max="7" width="17.90625" style="4" customWidth="1"/>
    <col min="8" max="8" width="121.453125" style="4" customWidth="1"/>
    <col min="9" max="9" width="20" style="3" hidden="1" customWidth="1"/>
    <col min="10" max="10" width="11.36328125" style="3" customWidth="1"/>
    <col min="11" max="11" width="12" style="3" customWidth="1"/>
    <col min="12" max="12" width="17.6328125" style="3" customWidth="1"/>
    <col min="13" max="13" width="9.81640625" style="3" customWidth="1"/>
    <col min="14" max="18" width="20" style="4" hidden="1" customWidth="1"/>
    <col min="19" max="19" width="20" style="5" hidden="1" customWidth="1"/>
    <col min="20" max="20" width="13.7265625" style="4" customWidth="1"/>
    <col min="21" max="21" width="35.54296875" style="4" customWidth="1"/>
    <col min="22" max="22" width="2.26953125" style="3" customWidth="1"/>
    <col min="23" max="23" width="2.26953125" style="3" hidden="1" customWidth="1"/>
    <col min="24" max="24" width="2.81640625" style="3" customWidth="1"/>
    <col min="25" max="25" width="14.6328125" style="4" bestFit="1" customWidth="1"/>
    <col min="26" max="26" width="7.26953125" style="3" bestFit="1" customWidth="1"/>
    <col min="27" max="27" width="8.54296875" style="3" bestFit="1" customWidth="1"/>
    <col min="28" max="28" width="6.6328125" style="3" customWidth="1"/>
    <col min="29" max="29" width="1.453125" style="3" customWidth="1"/>
    <col min="30" max="30" width="8.7265625" style="7" bestFit="1" customWidth="1"/>
    <col min="31" max="31" width="11.6328125" style="4" customWidth="1"/>
    <col min="32" max="32" width="2.36328125" style="3" customWidth="1"/>
    <col min="33" max="33" width="9.54296875" style="7" bestFit="1" customWidth="1"/>
    <col min="34" max="16384" width="8.81640625" style="3"/>
  </cols>
  <sheetData>
    <row r="1" spans="1:31" ht="52" x14ac:dyDescent="0.3">
      <c r="A1" s="3" t="s">
        <v>0</v>
      </c>
      <c r="B1" s="3" t="s">
        <v>1</v>
      </c>
      <c r="C1" s="3" t="s">
        <v>2</v>
      </c>
      <c r="D1" s="4" t="s">
        <v>3</v>
      </c>
      <c r="E1" s="4" t="s">
        <v>4</v>
      </c>
      <c r="F1" s="4" t="s">
        <v>5</v>
      </c>
      <c r="G1" s="4" t="s">
        <v>6</v>
      </c>
      <c r="H1" s="4" t="s">
        <v>215</v>
      </c>
      <c r="I1" s="4" t="s">
        <v>7</v>
      </c>
      <c r="J1" s="4" t="s">
        <v>8</v>
      </c>
      <c r="K1" s="4" t="s">
        <v>203</v>
      </c>
      <c r="L1" s="4" t="s">
        <v>204</v>
      </c>
      <c r="M1" s="4" t="s">
        <v>205</v>
      </c>
      <c r="N1" s="4" t="s">
        <v>9</v>
      </c>
      <c r="O1" s="4" t="s">
        <v>10</v>
      </c>
      <c r="P1" s="4" t="s">
        <v>11</v>
      </c>
      <c r="Q1" s="4" t="s">
        <v>12</v>
      </c>
      <c r="R1" s="4" t="s">
        <v>13</v>
      </c>
      <c r="S1" s="5" t="s">
        <v>206</v>
      </c>
      <c r="T1" s="4" t="s">
        <v>14</v>
      </c>
      <c r="U1" s="4" t="s">
        <v>15</v>
      </c>
      <c r="V1" s="3" t="s">
        <v>229</v>
      </c>
      <c r="X1" s="3">
        <v>1680</v>
      </c>
      <c r="Y1" s="4" t="s">
        <v>201</v>
      </c>
      <c r="Z1" s="4" t="s">
        <v>228</v>
      </c>
      <c r="AA1" s="4" t="s">
        <v>231</v>
      </c>
      <c r="AB1" s="4" t="s">
        <v>230</v>
      </c>
      <c r="AC1" s="4"/>
      <c r="AD1" s="18" t="s">
        <v>253</v>
      </c>
      <c r="AE1" s="4" t="s">
        <v>257</v>
      </c>
    </row>
    <row r="2" spans="1:31" ht="117" x14ac:dyDescent="0.3">
      <c r="A2" s="3">
        <v>1</v>
      </c>
      <c r="B2" s="3" t="s">
        <v>16</v>
      </c>
      <c r="C2" s="3" t="s">
        <v>17</v>
      </c>
      <c r="D2" s="4" t="s">
        <v>18</v>
      </c>
      <c r="E2" s="4" t="s">
        <v>19</v>
      </c>
      <c r="F2" s="4" t="s">
        <v>20</v>
      </c>
      <c r="G2" s="6" t="s">
        <v>21</v>
      </c>
      <c r="H2" s="4" t="s">
        <v>216</v>
      </c>
      <c r="I2" s="3" t="s">
        <v>22</v>
      </c>
      <c r="J2" s="7">
        <v>300</v>
      </c>
      <c r="K2" s="7">
        <v>0</v>
      </c>
      <c r="L2" s="3" t="s">
        <v>22</v>
      </c>
      <c r="M2" s="8">
        <f>OfficeForms.Table[[#This Row],[Total cost of the event or items requested.]]-OfficeForms.Table[[#This Row],[Funding from other areas]]</f>
        <v>300</v>
      </c>
      <c r="N2" s="4" t="s">
        <v>22</v>
      </c>
      <c r="O2" s="4" t="s">
        <v>22</v>
      </c>
      <c r="P2" s="4" t="s">
        <v>22</v>
      </c>
      <c r="Q2" s="4" t="s">
        <v>22</v>
      </c>
      <c r="R2" s="4" t="s">
        <v>22</v>
      </c>
      <c r="S2" s="5" t="s">
        <v>23</v>
      </c>
      <c r="T2" s="4" t="s">
        <v>24</v>
      </c>
      <c r="U2" s="4" t="s">
        <v>25</v>
      </c>
      <c r="V2" s="13"/>
      <c r="W2" s="13"/>
      <c r="X2" s="13"/>
      <c r="Z2" s="8">
        <f>OfficeForms.Table[[#This Row],[Total cost of the event or items requested.]]/OfficeForms.Table[[#This Row],[Approximate number of students who will benefit.]]</f>
        <v>10</v>
      </c>
      <c r="AA2" s="19">
        <f>OfficeForms.Table[[#This Row],[Approximate number of students who will benefit.]]/$X$1</f>
        <v>1.7857142857142856E-2</v>
      </c>
      <c r="AB2" s="19">
        <f>OfficeForms.Table[[#This Row],[Net amount of request]]/$M$28</f>
        <v>1.0320563585336269E-2</v>
      </c>
      <c r="AC2" s="19"/>
    </row>
    <row r="3" spans="1:31" ht="143" x14ac:dyDescent="0.3">
      <c r="A3" s="3">
        <v>10</v>
      </c>
      <c r="B3" s="3" t="s">
        <v>16</v>
      </c>
      <c r="C3" s="3" t="s">
        <v>17</v>
      </c>
      <c r="D3" s="4" t="s">
        <v>86</v>
      </c>
      <c r="E3" s="4" t="s">
        <v>87</v>
      </c>
      <c r="F3" s="4" t="s">
        <v>46</v>
      </c>
      <c r="G3" s="6" t="s">
        <v>88</v>
      </c>
      <c r="H3" s="4" t="s">
        <v>89</v>
      </c>
      <c r="I3" s="3" t="s">
        <v>90</v>
      </c>
      <c r="J3" s="7">
        <v>43800</v>
      </c>
      <c r="K3" s="7">
        <v>41300</v>
      </c>
      <c r="L3" s="4" t="s">
        <v>207</v>
      </c>
      <c r="M3" s="8">
        <f>OfficeForms.Table[[#This Row],[Total cost of the event or items requested.]]-OfficeForms.Table[[#This Row],[Funding from other areas]]</f>
        <v>2500</v>
      </c>
      <c r="N3" s="4" t="s">
        <v>77</v>
      </c>
      <c r="O3" s="4" t="s">
        <v>91</v>
      </c>
      <c r="P3" s="4" t="s">
        <v>92</v>
      </c>
      <c r="Q3" s="4" t="s">
        <v>33</v>
      </c>
      <c r="R3" s="4" t="s">
        <v>33</v>
      </c>
      <c r="S3" s="5" t="s">
        <v>93</v>
      </c>
      <c r="T3" s="4" t="s">
        <v>24</v>
      </c>
      <c r="U3" s="4" t="s">
        <v>94</v>
      </c>
      <c r="V3" s="13"/>
      <c r="W3" s="13"/>
      <c r="X3" s="13"/>
      <c r="Y3" s="4" t="s">
        <v>258</v>
      </c>
      <c r="Z3" s="8">
        <f>OfficeForms.Table[[#This Row],[Total cost of the event or items requested.]]/OfficeForms.Table[[#This Row],[Approximate number of students who will benefit.]]</f>
        <v>421.15384615384613</v>
      </c>
      <c r="AA3" s="19">
        <f>OfficeForms.Table[[#This Row],[Approximate number of students who will benefit.]]/$X$1</f>
        <v>6.1904761904761907E-2</v>
      </c>
      <c r="AB3" s="19">
        <f>OfficeForms.Table[[#This Row],[Net amount of request]]/$M$28</f>
        <v>8.6004696544468906E-2</v>
      </c>
      <c r="AC3" s="19"/>
      <c r="AD3" s="7">
        <v>2500</v>
      </c>
      <c r="AE3" s="4" t="s">
        <v>221</v>
      </c>
    </row>
    <row r="4" spans="1:31" ht="390" x14ac:dyDescent="0.3">
      <c r="A4" s="3">
        <v>2</v>
      </c>
      <c r="B4" s="3" t="s">
        <v>26</v>
      </c>
      <c r="C4" s="3" t="s">
        <v>27</v>
      </c>
      <c r="D4" s="4" t="s">
        <v>28</v>
      </c>
      <c r="E4" s="4" t="s">
        <v>29</v>
      </c>
      <c r="F4" s="4" t="s">
        <v>30</v>
      </c>
      <c r="G4" s="4">
        <v>300</v>
      </c>
      <c r="H4" s="4" t="s">
        <v>255</v>
      </c>
      <c r="I4" s="3" t="s">
        <v>31</v>
      </c>
      <c r="J4" s="7" t="s">
        <v>23</v>
      </c>
      <c r="K4" s="7">
        <v>0</v>
      </c>
      <c r="L4" s="3" t="s">
        <v>22</v>
      </c>
      <c r="M4" s="8">
        <f>OfficeForms.Table[[#This Row],[Total cost of the event or items requested.]]-OfficeForms.Table[[#This Row],[Funding from other areas]]</f>
        <v>300</v>
      </c>
      <c r="O4" s="6" t="s">
        <v>32</v>
      </c>
      <c r="P4" s="6" t="s">
        <v>32</v>
      </c>
      <c r="Q4" s="4" t="s">
        <v>33</v>
      </c>
      <c r="R4" s="4" t="s">
        <v>33</v>
      </c>
      <c r="S4" s="5" t="s">
        <v>23</v>
      </c>
      <c r="T4" s="16">
        <v>46081</v>
      </c>
      <c r="U4" s="4" t="s">
        <v>34</v>
      </c>
      <c r="V4" s="13"/>
      <c r="W4" s="13"/>
      <c r="X4" s="13"/>
      <c r="Y4" s="4" t="s">
        <v>202</v>
      </c>
      <c r="Z4" s="8"/>
      <c r="AA4" s="19">
        <f>OfficeForms.Table[[#This Row],[Approximate number of students who will benefit.]]/$X$1</f>
        <v>0.17857142857142858</v>
      </c>
      <c r="AB4" s="19">
        <f>OfficeForms.Table[[#This Row],[Net amount of request]]/$M$28</f>
        <v>1.0320563585336269E-2</v>
      </c>
      <c r="AC4" s="19"/>
    </row>
    <row r="5" spans="1:31" ht="299" x14ac:dyDescent="0.3">
      <c r="A5" s="3">
        <v>3</v>
      </c>
      <c r="B5" s="3" t="s">
        <v>26</v>
      </c>
      <c r="C5" s="3" t="s">
        <v>27</v>
      </c>
      <c r="D5" s="4" t="s">
        <v>35</v>
      </c>
      <c r="E5" s="4" t="s">
        <v>36</v>
      </c>
      <c r="F5" s="4" t="s">
        <v>37</v>
      </c>
      <c r="G5" s="6" t="s">
        <v>38</v>
      </c>
      <c r="H5" s="22" t="s">
        <v>254</v>
      </c>
      <c r="I5" s="3" t="s">
        <v>39</v>
      </c>
      <c r="J5" s="7">
        <v>350</v>
      </c>
      <c r="K5" s="7">
        <v>0</v>
      </c>
      <c r="L5" s="3" t="s">
        <v>22</v>
      </c>
      <c r="M5" s="8">
        <f>OfficeForms.Table[[#This Row],[Total cost of the event or items requested.]]-OfficeForms.Table[[#This Row],[Funding from other areas]]</f>
        <v>350</v>
      </c>
      <c r="O5" s="6" t="s">
        <v>32</v>
      </c>
      <c r="P5" s="6" t="s">
        <v>32</v>
      </c>
      <c r="R5" s="6" t="s">
        <v>32</v>
      </c>
      <c r="S5" s="5" t="s">
        <v>40</v>
      </c>
      <c r="T5" s="16">
        <v>46054</v>
      </c>
      <c r="U5" s="4" t="s">
        <v>41</v>
      </c>
      <c r="V5" s="13"/>
      <c r="W5" s="13"/>
      <c r="X5" s="13"/>
      <c r="Z5" s="8">
        <f>OfficeForms.Table[[#This Row],[Total cost of the event or items requested.]]/OfficeForms.Table[[#This Row],[Approximate number of students who will benefit.]]</f>
        <v>0.23333333333333334</v>
      </c>
      <c r="AA5" s="19">
        <f>OfficeForms.Table[[#This Row],[Approximate number of students who will benefit.]]/$X$1</f>
        <v>0.8928571428571429</v>
      </c>
      <c r="AB5" s="19">
        <f>OfficeForms.Table[[#This Row],[Net amount of request]]/$M$28</f>
        <v>1.2040657516225645E-2</v>
      </c>
      <c r="AC5" s="19"/>
    </row>
    <row r="6" spans="1:31" ht="26" x14ac:dyDescent="0.3">
      <c r="A6" s="3">
        <v>4</v>
      </c>
      <c r="B6" s="3" t="s">
        <v>42</v>
      </c>
      <c r="C6" s="3" t="s">
        <v>43</v>
      </c>
      <c r="D6" s="4" t="s">
        <v>44</v>
      </c>
      <c r="E6" s="4" t="s">
        <v>45</v>
      </c>
      <c r="F6" s="4" t="s">
        <v>46</v>
      </c>
      <c r="G6" s="6" t="s">
        <v>47</v>
      </c>
      <c r="H6" s="4" t="s">
        <v>48</v>
      </c>
      <c r="I6" s="3" t="s">
        <v>49</v>
      </c>
      <c r="J6" s="7">
        <v>1568.18</v>
      </c>
      <c r="K6" s="7">
        <v>0</v>
      </c>
      <c r="L6" s="3" t="s">
        <v>22</v>
      </c>
      <c r="M6" s="8">
        <f>OfficeForms.Table[[#This Row],[Total cost of the event or items requested.]]-OfficeForms.Table[[#This Row],[Funding from other areas]]</f>
        <v>1568.18</v>
      </c>
      <c r="N6" s="6" t="s">
        <v>32</v>
      </c>
      <c r="O6" s="6" t="s">
        <v>32</v>
      </c>
      <c r="P6" s="6" t="s">
        <v>32</v>
      </c>
      <c r="Q6" s="6" t="s">
        <v>32</v>
      </c>
      <c r="R6" s="6" t="s">
        <v>32</v>
      </c>
      <c r="S6" s="9" t="s">
        <v>50</v>
      </c>
      <c r="T6" s="16">
        <v>46113</v>
      </c>
      <c r="U6" s="4" t="s">
        <v>51</v>
      </c>
      <c r="V6" s="13"/>
      <c r="W6" s="13"/>
      <c r="X6" s="13"/>
      <c r="Z6" s="8">
        <f>OfficeForms.Table[[#This Row],[Total cost of the event or items requested.]]/OfficeForms.Table[[#This Row],[Approximate number of students who will benefit.]]</f>
        <v>62.727200000000003</v>
      </c>
      <c r="AA6" s="19">
        <f>OfficeForms.Table[[#This Row],[Approximate number of students who will benefit.]]/$X$1</f>
        <v>1.488095238095238E-2</v>
      </c>
      <c r="AB6" s="19">
        <f>OfficeForms.Table[[#This Row],[Net amount of request]]/$M$28</f>
        <v>5.3948338010842097E-2</v>
      </c>
      <c r="AC6" s="19"/>
      <c r="AD6" s="7">
        <v>0</v>
      </c>
    </row>
    <row r="7" spans="1:31" ht="52" x14ac:dyDescent="0.3">
      <c r="A7" s="3">
        <v>5</v>
      </c>
      <c r="B7" s="3" t="s">
        <v>42</v>
      </c>
      <c r="C7" s="3" t="s">
        <v>43</v>
      </c>
      <c r="D7" s="4" t="s">
        <v>52</v>
      </c>
      <c r="E7" s="4" t="s">
        <v>53</v>
      </c>
      <c r="F7" s="4" t="s">
        <v>37</v>
      </c>
      <c r="G7" s="4" t="s">
        <v>54</v>
      </c>
      <c r="H7" s="4" t="s">
        <v>55</v>
      </c>
      <c r="I7" s="3" t="s">
        <v>56</v>
      </c>
      <c r="J7" s="10">
        <v>1200</v>
      </c>
      <c r="K7" s="10">
        <v>0</v>
      </c>
      <c r="L7" s="11" t="s">
        <v>22</v>
      </c>
      <c r="M7" s="12">
        <f>OfficeForms.Table[[#This Row],[Total cost of the event or items requested.]]-OfficeForms.Table[[#This Row],[Funding from other areas]]</f>
        <v>1200</v>
      </c>
      <c r="N7" s="4" t="s">
        <v>22</v>
      </c>
      <c r="O7" s="6" t="s">
        <v>32</v>
      </c>
      <c r="P7" s="6" t="s">
        <v>32</v>
      </c>
      <c r="Q7" s="4" t="s">
        <v>22</v>
      </c>
      <c r="R7" s="6" t="s">
        <v>32</v>
      </c>
      <c r="S7" s="9" t="s">
        <v>57</v>
      </c>
      <c r="T7" s="17">
        <v>46143</v>
      </c>
      <c r="U7" s="4" t="s">
        <v>59</v>
      </c>
      <c r="V7" s="13"/>
      <c r="W7" s="13"/>
      <c r="X7" s="13"/>
      <c r="Y7" s="4" t="s">
        <v>202</v>
      </c>
      <c r="Z7" s="8"/>
      <c r="AA7" s="19"/>
      <c r="AB7" s="19">
        <f>OfficeForms.Table[[#This Row],[Net amount of request]]/$M$28</f>
        <v>4.1282254341345075E-2</v>
      </c>
      <c r="AC7" s="19"/>
    </row>
    <row r="8" spans="1:31" ht="39" x14ac:dyDescent="0.3">
      <c r="A8" s="3">
        <v>6</v>
      </c>
      <c r="B8" s="3" t="s">
        <v>60</v>
      </c>
      <c r="C8" s="3" t="s">
        <v>61</v>
      </c>
      <c r="D8" s="4" t="s">
        <v>62</v>
      </c>
      <c r="E8" s="4" t="s">
        <v>63</v>
      </c>
      <c r="F8" s="4" t="s">
        <v>64</v>
      </c>
      <c r="G8" s="6" t="s">
        <v>65</v>
      </c>
      <c r="H8" s="4" t="s">
        <v>66</v>
      </c>
      <c r="I8" s="3" t="s">
        <v>67</v>
      </c>
      <c r="J8" s="7">
        <v>90</v>
      </c>
      <c r="K8" s="7">
        <v>0</v>
      </c>
      <c r="L8" s="3" t="s">
        <v>22</v>
      </c>
      <c r="M8" s="8">
        <f>OfficeForms.Table[[#This Row],[Total cost of the event or items requested.]]-OfficeForms.Table[[#This Row],[Funding from other areas]]</f>
        <v>90</v>
      </c>
      <c r="S8" s="5" t="s">
        <v>68</v>
      </c>
      <c r="T8" s="16">
        <v>46082</v>
      </c>
      <c r="V8" s="13"/>
      <c r="W8" s="13"/>
      <c r="X8" s="13"/>
      <c r="Y8" s="4" t="s">
        <v>222</v>
      </c>
      <c r="Z8" s="8"/>
      <c r="AA8" s="19"/>
      <c r="AB8" s="19"/>
      <c r="AC8" s="19"/>
    </row>
    <row r="9" spans="1:31" ht="39" x14ac:dyDescent="0.3">
      <c r="A9" s="3">
        <v>11</v>
      </c>
      <c r="B9" s="3" t="s">
        <v>60</v>
      </c>
      <c r="C9" s="3" t="s">
        <v>61</v>
      </c>
      <c r="D9" s="4" t="s">
        <v>62</v>
      </c>
      <c r="E9" s="4" t="s">
        <v>95</v>
      </c>
      <c r="F9" s="4" t="s">
        <v>64</v>
      </c>
      <c r="G9" s="6" t="s">
        <v>96</v>
      </c>
      <c r="H9" s="4" t="s">
        <v>97</v>
      </c>
      <c r="I9" s="3" t="s">
        <v>67</v>
      </c>
      <c r="J9" s="7">
        <v>100</v>
      </c>
      <c r="K9" s="7">
        <v>0</v>
      </c>
      <c r="L9" s="3" t="s">
        <v>22</v>
      </c>
      <c r="M9" s="8">
        <f>OfficeForms.Table[[#This Row],[Total cost of the event or items requested.]]-OfficeForms.Table[[#This Row],[Funding from other areas]]</f>
        <v>100</v>
      </c>
      <c r="S9" s="5" t="s">
        <v>98</v>
      </c>
      <c r="T9" s="4" t="s">
        <v>67</v>
      </c>
      <c r="V9" s="13"/>
      <c r="W9" s="13"/>
      <c r="X9" s="13"/>
      <c r="Z9" s="8">
        <f>OfficeForms.Table[[#This Row],[Total cost of the event or items requested.]]/OfficeForms.Table[[#This Row],[Approximate number of students who will benefit.]]</f>
        <v>20</v>
      </c>
      <c r="AA9" s="19">
        <f>OfficeForms.Table[[#This Row],[Approximate number of students who will benefit.]]/$X$1</f>
        <v>2.976190476190476E-3</v>
      </c>
      <c r="AB9" s="19">
        <f>OfficeForms.Table[[#This Row],[Net amount of request]]/$M$28</f>
        <v>3.4401878617787559E-3</v>
      </c>
      <c r="AC9" s="19"/>
    </row>
    <row r="10" spans="1:31" ht="65" x14ac:dyDescent="0.3">
      <c r="A10" s="3">
        <v>7</v>
      </c>
      <c r="B10" s="3" t="s">
        <v>60</v>
      </c>
      <c r="C10" s="3" t="s">
        <v>61</v>
      </c>
      <c r="D10" s="4" t="s">
        <v>69</v>
      </c>
      <c r="E10" s="4" t="s">
        <v>70</v>
      </c>
      <c r="F10" s="4" t="s">
        <v>37</v>
      </c>
      <c r="G10" s="6" t="s">
        <v>21</v>
      </c>
      <c r="H10" s="4" t="s">
        <v>71</v>
      </c>
      <c r="I10" s="3" t="s">
        <v>72</v>
      </c>
      <c r="J10" s="7">
        <v>1500</v>
      </c>
      <c r="K10" s="7">
        <v>0</v>
      </c>
      <c r="L10" s="3" t="s">
        <v>22</v>
      </c>
      <c r="M10" s="8">
        <f>OfficeForms.Table[[#This Row],[Total cost of the event or items requested.]]-OfficeForms.Table[[#This Row],[Funding from other areas]]</f>
        <v>1500</v>
      </c>
      <c r="S10" s="5" t="s">
        <v>73</v>
      </c>
      <c r="T10" s="4" t="s">
        <v>24</v>
      </c>
      <c r="V10" s="13"/>
      <c r="W10" s="13"/>
      <c r="X10" s="13"/>
      <c r="Z10" s="8">
        <f>OfficeForms.Table[[#This Row],[Total cost of the event or items requested.]]/OfficeForms.Table[[#This Row],[Approximate number of students who will benefit.]]</f>
        <v>50</v>
      </c>
      <c r="AA10" s="19">
        <f>OfficeForms.Table[[#This Row],[Approximate number of students who will benefit.]]/$X$1</f>
        <v>1.7857142857142856E-2</v>
      </c>
      <c r="AB10" s="19">
        <f>OfficeForms.Table[[#This Row],[Net amount of request]]/$M$28</f>
        <v>5.1602817926681338E-2</v>
      </c>
      <c r="AC10" s="19"/>
    </row>
    <row r="11" spans="1:31" ht="39" x14ac:dyDescent="0.3">
      <c r="A11" s="3">
        <v>8</v>
      </c>
      <c r="B11" s="3" t="s">
        <v>60</v>
      </c>
      <c r="C11" s="3" t="s">
        <v>61</v>
      </c>
      <c r="D11" s="4" t="s">
        <v>69</v>
      </c>
      <c r="E11" s="4" t="s">
        <v>74</v>
      </c>
      <c r="F11" s="4" t="s">
        <v>64</v>
      </c>
      <c r="G11" s="6" t="s">
        <v>21</v>
      </c>
      <c r="H11" s="4" t="s">
        <v>75</v>
      </c>
      <c r="I11" s="3" t="s">
        <v>76</v>
      </c>
      <c r="J11" s="7">
        <v>2000</v>
      </c>
      <c r="K11" s="7">
        <v>0</v>
      </c>
      <c r="L11" s="3" t="s">
        <v>22</v>
      </c>
      <c r="M11" s="8">
        <f>OfficeForms.Table[[#This Row],[Total cost of the event or items requested.]]-OfficeForms.Table[[#This Row],[Funding from other areas]]</f>
        <v>2000</v>
      </c>
      <c r="O11" s="4" t="s">
        <v>78</v>
      </c>
      <c r="S11" s="5" t="s">
        <v>77</v>
      </c>
      <c r="T11" s="16">
        <v>46113</v>
      </c>
      <c r="V11" s="13"/>
      <c r="W11" s="13"/>
      <c r="X11" s="13"/>
      <c r="Z11" s="8">
        <f>OfficeForms.Table[[#This Row],[Total cost of the event or items requested.]]/OfficeForms.Table[[#This Row],[Approximate number of students who will benefit.]]</f>
        <v>66.666666666666671</v>
      </c>
      <c r="AA11" s="19">
        <f>OfficeForms.Table[[#This Row],[Approximate number of students who will benefit.]]/$X$1</f>
        <v>1.7857142857142856E-2</v>
      </c>
      <c r="AB11" s="19">
        <f>OfficeForms.Table[[#This Row],[Net amount of request]]/$M$28</f>
        <v>6.8803757235575122E-2</v>
      </c>
      <c r="AC11" s="19"/>
    </row>
    <row r="12" spans="1:31" ht="117" x14ac:dyDescent="0.3">
      <c r="A12" s="3">
        <v>14</v>
      </c>
      <c r="B12" s="3" t="s">
        <v>60</v>
      </c>
      <c r="C12" s="3" t="s">
        <v>61</v>
      </c>
      <c r="D12" s="4" t="s">
        <v>69</v>
      </c>
      <c r="E12" s="4" t="s">
        <v>118</v>
      </c>
      <c r="F12" s="4" t="s">
        <v>119</v>
      </c>
      <c r="G12" s="6" t="s">
        <v>96</v>
      </c>
      <c r="H12" s="4" t="s">
        <v>120</v>
      </c>
      <c r="I12" s="3" t="s">
        <v>121</v>
      </c>
      <c r="J12" s="7">
        <v>2810</v>
      </c>
      <c r="K12" s="7">
        <v>0</v>
      </c>
      <c r="L12" s="3" t="s">
        <v>22</v>
      </c>
      <c r="M12" s="8">
        <f>OfficeForms.Table[[#This Row],[Total cost of the event or items requested.]]-OfficeForms.Table[[#This Row],[Funding from other areas]]</f>
        <v>2810</v>
      </c>
      <c r="S12" s="5">
        <v>2810</v>
      </c>
      <c r="T12" s="4" t="s">
        <v>121</v>
      </c>
      <c r="U12" s="4" t="s">
        <v>122</v>
      </c>
      <c r="V12" s="13"/>
      <c r="W12" s="13"/>
      <c r="X12" s="13"/>
      <c r="Z12" s="8">
        <f>OfficeForms.Table[[#This Row],[Total cost of the event or items requested.]]/OfficeForms.Table[[#This Row],[Approximate number of students who will benefit.]]</f>
        <v>562</v>
      </c>
      <c r="AA12" s="19">
        <f>OfficeForms.Table[[#This Row],[Approximate number of students who will benefit.]]/$X$1</f>
        <v>2.976190476190476E-3</v>
      </c>
      <c r="AB12" s="19">
        <f>OfficeForms.Table[[#This Row],[Net amount of request]]/$M$28</f>
        <v>9.6669278915983037E-2</v>
      </c>
      <c r="AC12" s="19"/>
      <c r="AD12" s="7">
        <v>2380</v>
      </c>
      <c r="AE12" s="4" t="s">
        <v>223</v>
      </c>
    </row>
    <row r="13" spans="1:31" ht="78" x14ac:dyDescent="0.3">
      <c r="A13" s="3">
        <v>20</v>
      </c>
      <c r="B13" s="3" t="s">
        <v>165</v>
      </c>
      <c r="C13" s="3" t="s">
        <v>166</v>
      </c>
      <c r="D13" s="4" t="s">
        <v>69</v>
      </c>
      <c r="E13" s="4" t="s">
        <v>167</v>
      </c>
      <c r="F13" s="4" t="s">
        <v>37</v>
      </c>
      <c r="G13" s="6" t="s">
        <v>21</v>
      </c>
      <c r="H13" s="4" t="s">
        <v>168</v>
      </c>
      <c r="I13" s="3" t="s">
        <v>169</v>
      </c>
      <c r="J13" s="10">
        <v>1000</v>
      </c>
      <c r="K13" s="10">
        <v>0</v>
      </c>
      <c r="L13" s="11" t="s">
        <v>22</v>
      </c>
      <c r="M13" s="12">
        <f>OfficeForms.Table[[#This Row],[Total cost of the event or items requested.]]-OfficeForms.Table[[#This Row],[Funding from other areas]]</f>
        <v>1000</v>
      </c>
      <c r="N13" s="4" t="s">
        <v>169</v>
      </c>
      <c r="O13" s="4" t="s">
        <v>169</v>
      </c>
      <c r="P13" s="4" t="s">
        <v>169</v>
      </c>
      <c r="Q13" s="4" t="s">
        <v>169</v>
      </c>
      <c r="R13" s="4" t="s">
        <v>169</v>
      </c>
      <c r="S13" s="9" t="s">
        <v>170</v>
      </c>
      <c r="T13" s="4" t="s">
        <v>171</v>
      </c>
      <c r="U13" s="4" t="s">
        <v>172</v>
      </c>
      <c r="V13" s="13"/>
      <c r="W13" s="13"/>
      <c r="X13" s="13"/>
      <c r="Z13" s="8">
        <f>OfficeForms.Table[[#This Row],[Total cost of the event or items requested.]]/OfficeForms.Table[[#This Row],[Approximate number of students who will benefit.]]</f>
        <v>33.333333333333336</v>
      </c>
      <c r="AA13" s="19">
        <f>OfficeForms.Table[[#This Row],[Approximate number of students who will benefit.]]/$X$1</f>
        <v>1.7857142857142856E-2</v>
      </c>
      <c r="AB13" s="19">
        <f>OfficeForms.Table[[#This Row],[Net amount of request]]/$M$28</f>
        <v>3.4401878617787561E-2</v>
      </c>
      <c r="AC13" s="19"/>
      <c r="AD13" s="7">
        <v>3150</v>
      </c>
      <c r="AE13" s="4" t="s">
        <v>224</v>
      </c>
    </row>
    <row r="14" spans="1:31" ht="39" x14ac:dyDescent="0.3">
      <c r="A14" s="3">
        <v>16</v>
      </c>
      <c r="B14" s="3" t="s">
        <v>60</v>
      </c>
      <c r="C14" s="3" t="s">
        <v>61</v>
      </c>
      <c r="D14" s="4" t="s">
        <v>69</v>
      </c>
      <c r="E14" s="4" t="s">
        <v>131</v>
      </c>
      <c r="F14" s="4" t="s">
        <v>37</v>
      </c>
      <c r="G14" s="6" t="s">
        <v>132</v>
      </c>
      <c r="H14" s="4" t="s">
        <v>133</v>
      </c>
      <c r="I14" s="3" t="s">
        <v>134</v>
      </c>
      <c r="J14" s="7">
        <v>4500</v>
      </c>
      <c r="K14" s="7">
        <v>2000</v>
      </c>
      <c r="L14" s="3" t="s">
        <v>208</v>
      </c>
      <c r="M14" s="8">
        <f>OfficeForms.Table[[#This Row],[Total cost of the event or items requested.]]-OfficeForms.Table[[#This Row],[Funding from other areas]]</f>
        <v>2500</v>
      </c>
      <c r="O14" s="4" t="s">
        <v>136</v>
      </c>
      <c r="S14" s="5" t="s">
        <v>93</v>
      </c>
      <c r="T14" s="4" t="s">
        <v>134</v>
      </c>
      <c r="V14" s="13"/>
      <c r="W14" s="13"/>
      <c r="X14" s="13"/>
      <c r="Z14" s="8">
        <f>OfficeForms.Table[[#This Row],[Total cost of the event or items requested.]]/OfficeForms.Table[[#This Row],[Approximate number of students who will benefit.]]</f>
        <v>18</v>
      </c>
      <c r="AA14" s="19">
        <f>OfficeForms.Table[[#This Row],[Approximate number of students who will benefit.]]/$X$1</f>
        <v>0.14880952380952381</v>
      </c>
      <c r="AB14" s="19">
        <f>OfficeForms.Table[[#This Row],[Net amount of request]]/$M$28</f>
        <v>8.6004696544468906E-2</v>
      </c>
      <c r="AC14" s="19"/>
    </row>
    <row r="15" spans="1:31" ht="156" x14ac:dyDescent="0.3">
      <c r="A15" s="3">
        <v>9</v>
      </c>
      <c r="B15" s="3" t="s">
        <v>79</v>
      </c>
      <c r="C15" s="3" t="s">
        <v>80</v>
      </c>
      <c r="D15" s="4" t="s">
        <v>81</v>
      </c>
      <c r="E15" s="4" t="s">
        <v>82</v>
      </c>
      <c r="F15" s="4" t="s">
        <v>37</v>
      </c>
      <c r="G15" s="4" t="s">
        <v>83</v>
      </c>
      <c r="H15" s="4" t="s">
        <v>84</v>
      </c>
      <c r="I15" s="3" t="s">
        <v>85</v>
      </c>
      <c r="J15" s="7">
        <v>2100</v>
      </c>
      <c r="K15" s="7">
        <v>0</v>
      </c>
      <c r="L15" s="3" t="s">
        <v>22</v>
      </c>
      <c r="M15" s="8">
        <f>OfficeForms.Table[[#This Row],[Total cost of the event or items requested.]]-OfficeForms.Table[[#This Row],[Funding from other areas]]</f>
        <v>2100</v>
      </c>
      <c r="S15" s="5">
        <v>2100</v>
      </c>
      <c r="U15" s="4" t="s">
        <v>217</v>
      </c>
      <c r="V15" s="13"/>
      <c r="W15" s="13"/>
      <c r="X15" s="13"/>
      <c r="Z15" s="8">
        <f>OfficeForms.Table[[#This Row],[Total cost of the event or items requested.]]/1260</f>
        <v>1.6666666666666667</v>
      </c>
      <c r="AA15" s="19"/>
      <c r="AB15" s="19">
        <f>OfficeForms.Table[[#This Row],[Net amount of request]]/$M$28</f>
        <v>7.2243945097353879E-2</v>
      </c>
      <c r="AC15" s="19"/>
      <c r="AD15" s="7">
        <v>1380</v>
      </c>
      <c r="AE15" s="4" t="s">
        <v>225</v>
      </c>
    </row>
    <row r="16" spans="1:31" ht="39" x14ac:dyDescent="0.3">
      <c r="A16" s="3">
        <v>12</v>
      </c>
      <c r="B16" s="3" t="s">
        <v>99</v>
      </c>
      <c r="C16" s="3" t="s">
        <v>100</v>
      </c>
      <c r="D16" s="4" t="s">
        <v>101</v>
      </c>
      <c r="E16" s="4" t="s">
        <v>102</v>
      </c>
      <c r="F16" s="4" t="s">
        <v>37</v>
      </c>
      <c r="G16" s="6" t="s">
        <v>103</v>
      </c>
      <c r="H16" s="4" t="s">
        <v>104</v>
      </c>
      <c r="I16" s="3" t="s">
        <v>105</v>
      </c>
      <c r="J16" s="10">
        <v>240</v>
      </c>
      <c r="K16" s="10">
        <v>0</v>
      </c>
      <c r="L16" s="11" t="s">
        <v>22</v>
      </c>
      <c r="M16" s="12">
        <f>OfficeForms.Table[[#This Row],[Total cost of the event or items requested.]]-OfficeForms.Table[[#This Row],[Funding from other areas]]</f>
        <v>240</v>
      </c>
      <c r="S16" s="9" t="s">
        <v>106</v>
      </c>
      <c r="T16" s="4" t="s">
        <v>24</v>
      </c>
      <c r="U16" s="4" t="s">
        <v>107</v>
      </c>
      <c r="V16" s="13"/>
      <c r="W16" s="13"/>
      <c r="X16" s="13"/>
      <c r="Z16" s="8">
        <f>OfficeForms.Table[[#This Row],[Total cost of the event or items requested.]]/OfficeForms.Table[[#This Row],[Approximate number of students who will benefit.]]</f>
        <v>10</v>
      </c>
      <c r="AA16" s="19">
        <f>OfficeForms.Table[[#This Row],[Approximate number of students who will benefit.]]/$X$1</f>
        <v>1.4285714285714285E-2</v>
      </c>
      <c r="AB16" s="19">
        <f>OfficeForms.Table[[#This Row],[Net amount of request]]/$M$28</f>
        <v>8.2564508682690142E-3</v>
      </c>
      <c r="AC16" s="19"/>
      <c r="AD16" s="7">
        <v>156</v>
      </c>
      <c r="AE16" s="4" t="s">
        <v>226</v>
      </c>
    </row>
    <row r="17" spans="1:31" ht="39" x14ac:dyDescent="0.3">
      <c r="A17" s="3">
        <v>17</v>
      </c>
      <c r="B17" s="3" t="s">
        <v>137</v>
      </c>
      <c r="C17" s="3" t="s">
        <v>138</v>
      </c>
      <c r="D17" s="4" t="s">
        <v>139</v>
      </c>
      <c r="E17" s="4" t="s">
        <v>140</v>
      </c>
      <c r="F17" s="4" t="s">
        <v>37</v>
      </c>
      <c r="G17" s="6" t="s">
        <v>47</v>
      </c>
      <c r="H17" s="4" t="s">
        <v>141</v>
      </c>
      <c r="I17" s="3" t="s">
        <v>142</v>
      </c>
      <c r="J17" s="7">
        <v>760</v>
      </c>
      <c r="K17" s="7">
        <v>125</v>
      </c>
      <c r="L17" s="3" t="s">
        <v>209</v>
      </c>
      <c r="M17" s="8">
        <f>OfficeForms.Table[[#This Row],[Total cost of the event or items requested.]]-OfficeForms.Table[[#This Row],[Funding from other areas]]</f>
        <v>635</v>
      </c>
      <c r="O17" s="4" t="s">
        <v>143</v>
      </c>
      <c r="S17" s="5" t="s">
        <v>144</v>
      </c>
      <c r="T17" s="4" t="s">
        <v>145</v>
      </c>
      <c r="U17" s="4" t="s">
        <v>146</v>
      </c>
      <c r="V17" s="13"/>
      <c r="W17" s="13"/>
      <c r="X17" s="13"/>
      <c r="Z17" s="8">
        <f>OfficeForms.Table[[#This Row],[Total cost of the event or items requested.]]/OfficeForms.Table[[#This Row],[Approximate number of students who will benefit.]]</f>
        <v>30.4</v>
      </c>
      <c r="AA17" s="19">
        <f>OfficeForms.Table[[#This Row],[Approximate number of students who will benefit.]]/$X$1</f>
        <v>1.488095238095238E-2</v>
      </c>
      <c r="AB17" s="19">
        <f>OfficeForms.Table[[#This Row],[Net amount of request]]/$M$28</f>
        <v>2.1845192922295101E-2</v>
      </c>
      <c r="AC17" s="19"/>
    </row>
    <row r="18" spans="1:31" ht="78" x14ac:dyDescent="0.3">
      <c r="A18" s="3">
        <v>13</v>
      </c>
      <c r="B18" s="3" t="s">
        <v>108</v>
      </c>
      <c r="C18" s="3" t="s">
        <v>109</v>
      </c>
      <c r="D18" s="4" t="s">
        <v>110</v>
      </c>
      <c r="E18" s="4" t="s">
        <v>111</v>
      </c>
      <c r="F18" s="4" t="s">
        <v>37</v>
      </c>
      <c r="G18" s="4" t="s">
        <v>112</v>
      </c>
      <c r="H18" s="4" t="s">
        <v>113</v>
      </c>
      <c r="I18" s="3" t="s">
        <v>114</v>
      </c>
      <c r="J18" s="7">
        <v>150</v>
      </c>
      <c r="K18" s="7">
        <v>0</v>
      </c>
      <c r="L18" s="3" t="s">
        <v>22</v>
      </c>
      <c r="M18" s="8">
        <f>OfficeForms.Table[[#This Row],[Total cost of the event or items requested.]]-OfficeForms.Table[[#This Row],[Funding from other areas]]</f>
        <v>150</v>
      </c>
      <c r="N18" s="6" t="s">
        <v>32</v>
      </c>
      <c r="O18" s="6" t="s">
        <v>32</v>
      </c>
      <c r="P18" s="6" t="s">
        <v>32</v>
      </c>
      <c r="Q18" s="6" t="s">
        <v>32</v>
      </c>
      <c r="R18" s="6" t="s">
        <v>32</v>
      </c>
      <c r="S18" s="5" t="s">
        <v>115</v>
      </c>
      <c r="T18" s="4" t="s">
        <v>116</v>
      </c>
      <c r="U18" s="4" t="s">
        <v>117</v>
      </c>
      <c r="V18" s="13"/>
      <c r="W18" s="13"/>
      <c r="X18" s="13"/>
      <c r="Y18" s="4" t="s">
        <v>202</v>
      </c>
      <c r="Z18" s="8"/>
      <c r="AA18" s="19"/>
      <c r="AB18" s="19"/>
      <c r="AC18" s="19"/>
    </row>
    <row r="19" spans="1:31" ht="52" x14ac:dyDescent="0.3">
      <c r="A19" s="3">
        <v>15</v>
      </c>
      <c r="B19" s="3" t="s">
        <v>123</v>
      </c>
      <c r="C19" s="3" t="s">
        <v>124</v>
      </c>
      <c r="D19" s="4" t="s">
        <v>125</v>
      </c>
      <c r="E19" s="4" t="s">
        <v>126</v>
      </c>
      <c r="F19" s="4" t="s">
        <v>37</v>
      </c>
      <c r="G19" s="6" t="s">
        <v>127</v>
      </c>
      <c r="H19" s="4" t="s">
        <v>128</v>
      </c>
      <c r="I19" s="3" t="s">
        <v>129</v>
      </c>
      <c r="J19" s="7">
        <v>600</v>
      </c>
      <c r="K19" s="7">
        <v>0</v>
      </c>
      <c r="L19" s="3" t="s">
        <v>22</v>
      </c>
      <c r="M19" s="8">
        <f>OfficeForms.Table[[#This Row],[Total cost of the event or items requested.]]-OfficeForms.Table[[#This Row],[Funding from other areas]]</f>
        <v>600</v>
      </c>
      <c r="S19" s="5" t="s">
        <v>130</v>
      </c>
      <c r="V19" s="13"/>
      <c r="W19" s="13"/>
      <c r="X19" s="13"/>
      <c r="Z19" s="8">
        <f>OfficeForms.Table[[#This Row],[Total cost of the event or items requested.]]/OfficeForms.Table[[#This Row],[Approximate number of students who will benefit.]]</f>
        <v>8</v>
      </c>
      <c r="AA19" s="19">
        <f>OfficeForms.Table[[#This Row],[Approximate number of students who will benefit.]]/$X$1</f>
        <v>4.4642857142857144E-2</v>
      </c>
      <c r="AB19" s="19">
        <f>OfficeForms.Table[[#This Row],[Net amount of request]]/$M$28</f>
        <v>2.0641127170672537E-2</v>
      </c>
      <c r="AC19" s="19"/>
    </row>
    <row r="20" spans="1:31" ht="104" x14ac:dyDescent="0.3">
      <c r="A20" s="3">
        <v>18</v>
      </c>
      <c r="B20" s="3" t="s">
        <v>147</v>
      </c>
      <c r="C20" s="3" t="s">
        <v>148</v>
      </c>
      <c r="D20" s="4" t="s">
        <v>149</v>
      </c>
      <c r="E20" s="4" t="s">
        <v>210</v>
      </c>
      <c r="F20" s="4" t="s">
        <v>37</v>
      </c>
      <c r="G20" s="6" t="s">
        <v>150</v>
      </c>
      <c r="H20" s="4" t="s">
        <v>151</v>
      </c>
      <c r="I20" s="4" t="s">
        <v>211</v>
      </c>
      <c r="J20" s="7">
        <v>4500</v>
      </c>
      <c r="K20" s="7">
        <v>0</v>
      </c>
      <c r="L20" s="4" t="s">
        <v>153</v>
      </c>
      <c r="M20" s="8">
        <f>OfficeForms.Table[[#This Row],[Total cost of the event or items requested.]]-OfficeForms.Table[[#This Row],[Funding from other areas]]</f>
        <v>4500</v>
      </c>
      <c r="N20" s="6" t="s">
        <v>32</v>
      </c>
      <c r="O20" s="6" t="s">
        <v>32</v>
      </c>
      <c r="P20" s="13"/>
      <c r="Q20" s="6" t="s">
        <v>32</v>
      </c>
      <c r="R20" s="6" t="s">
        <v>32</v>
      </c>
      <c r="S20" s="5" t="s">
        <v>135</v>
      </c>
      <c r="T20" s="4" t="s">
        <v>154</v>
      </c>
      <c r="U20" s="4" t="s">
        <v>152</v>
      </c>
      <c r="V20" s="13"/>
      <c r="W20" s="13"/>
      <c r="X20" s="13"/>
      <c r="Z20" s="8">
        <f>OfficeForms.Table[[#This Row],[Total cost of the event or items requested.]]/OfficeForms.Table[[#This Row],[Approximate number of students who will benefit.]]</f>
        <v>50</v>
      </c>
      <c r="AA20" s="19">
        <f>OfficeForms.Table[[#This Row],[Approximate number of students who will benefit.]]/$X$1</f>
        <v>5.3571428571428568E-2</v>
      </c>
      <c r="AB20" s="19">
        <f>OfficeForms.Table[[#This Row],[Net amount of request]]/$M$28</f>
        <v>0.15480845378004401</v>
      </c>
      <c r="AC20" s="19"/>
      <c r="AD20" s="7">
        <v>1250</v>
      </c>
      <c r="AE20" s="4" t="s">
        <v>256</v>
      </c>
    </row>
    <row r="21" spans="1:31" ht="143" x14ac:dyDescent="0.3">
      <c r="A21" s="3">
        <v>22</v>
      </c>
      <c r="B21" s="3" t="s">
        <v>179</v>
      </c>
      <c r="C21" s="3" t="s">
        <v>180</v>
      </c>
      <c r="D21" s="4" t="s">
        <v>181</v>
      </c>
      <c r="E21" s="4" t="s">
        <v>182</v>
      </c>
      <c r="F21" s="4" t="s">
        <v>37</v>
      </c>
      <c r="G21" s="6" t="s">
        <v>183</v>
      </c>
      <c r="H21" s="4" t="s">
        <v>214</v>
      </c>
      <c r="I21" s="3" t="s">
        <v>184</v>
      </c>
      <c r="J21" s="7">
        <f>750+1000+275</f>
        <v>2025</v>
      </c>
      <c r="K21" s="7">
        <v>0</v>
      </c>
      <c r="L21" s="3" t="s">
        <v>22</v>
      </c>
      <c r="M21" s="8">
        <f>OfficeForms.Table[[#This Row],[Total cost of the event or items requested.]]-OfficeForms.Table[[#This Row],[Funding from other areas]]</f>
        <v>2025</v>
      </c>
      <c r="N21" s="4" t="s">
        <v>185</v>
      </c>
      <c r="P21" s="4" t="s">
        <v>187</v>
      </c>
      <c r="Q21" s="4" t="s">
        <v>186</v>
      </c>
      <c r="R21" s="4" t="s">
        <v>186</v>
      </c>
      <c r="S21" s="5" t="s">
        <v>188</v>
      </c>
      <c r="T21" s="4" t="s">
        <v>189</v>
      </c>
      <c r="U21" s="4" t="s">
        <v>190</v>
      </c>
      <c r="V21" s="13"/>
      <c r="W21" s="13"/>
      <c r="X21" s="13"/>
      <c r="Z21" s="8">
        <f>OfficeForms.Table[[#This Row],[Total cost of the event or items requested.]]/OfficeForms.Table[[#This Row],[Approximate number of students who will benefit.]]</f>
        <v>40.5</v>
      </c>
      <c r="AA21" s="19">
        <f>OfficeForms.Table[[#This Row],[Approximate number of students who will benefit.]]/$X$1</f>
        <v>2.976190476190476E-2</v>
      </c>
      <c r="AB21" s="19">
        <f>OfficeForms.Table[[#This Row],[Net amount of request]]/$M$28</f>
        <v>6.9663804201019808E-2</v>
      </c>
      <c r="AC21" s="19"/>
    </row>
    <row r="22" spans="1:31" ht="39" x14ac:dyDescent="0.3">
      <c r="A22" s="3">
        <v>19</v>
      </c>
      <c r="B22" s="3" t="s">
        <v>155</v>
      </c>
      <c r="C22" s="3" t="s">
        <v>156</v>
      </c>
      <c r="D22" s="4" t="s">
        <v>157</v>
      </c>
      <c r="E22" s="4" t="s">
        <v>158</v>
      </c>
      <c r="F22" s="4" t="s">
        <v>37</v>
      </c>
      <c r="G22" s="6" t="s">
        <v>159</v>
      </c>
      <c r="H22" s="4" t="s">
        <v>160</v>
      </c>
      <c r="I22" s="3" t="s">
        <v>22</v>
      </c>
      <c r="J22" s="7">
        <v>1000</v>
      </c>
      <c r="K22" s="7">
        <v>0</v>
      </c>
      <c r="L22" s="3" t="s">
        <v>22</v>
      </c>
      <c r="M22" s="8">
        <f>OfficeForms.Table[[#This Row],[Total cost of the event or items requested.]]-OfficeForms.Table[[#This Row],[Funding from other areas]]</f>
        <v>1000</v>
      </c>
      <c r="N22" s="4" t="s">
        <v>161</v>
      </c>
      <c r="O22" s="6" t="s">
        <v>32</v>
      </c>
      <c r="P22" s="6" t="s">
        <v>32</v>
      </c>
      <c r="Q22" s="6" t="s">
        <v>32</v>
      </c>
      <c r="R22" s="6" t="s">
        <v>32</v>
      </c>
      <c r="S22" s="9" t="s">
        <v>162</v>
      </c>
      <c r="T22" s="4" t="s">
        <v>163</v>
      </c>
      <c r="U22" s="4" t="s">
        <v>164</v>
      </c>
      <c r="V22" s="13"/>
      <c r="W22" s="13"/>
      <c r="X22" s="13"/>
      <c r="Z22" s="8">
        <f>OfficeForms.Table[[#This Row],[Total cost of the event or items requested.]]/OfficeForms.Table[[#This Row],[Approximate number of students who will benefit.]]</f>
        <v>2.8571428571428572</v>
      </c>
      <c r="AA22" s="19">
        <f>OfficeForms.Table[[#This Row],[Approximate number of students who will benefit.]]/$X$1</f>
        <v>0.20833333333333334</v>
      </c>
      <c r="AB22" s="19">
        <f>OfficeForms.Table[[#This Row],[Net amount of request]]/$M$28</f>
        <v>3.4401878617787561E-2</v>
      </c>
      <c r="AC22" s="19"/>
      <c r="AD22" s="7">
        <v>1000</v>
      </c>
      <c r="AE22" s="4" t="s">
        <v>227</v>
      </c>
    </row>
    <row r="23" spans="1:31" ht="26" x14ac:dyDescent="0.3">
      <c r="A23" s="3">
        <v>21</v>
      </c>
      <c r="B23" s="3" t="s">
        <v>155</v>
      </c>
      <c r="C23" s="3" t="s">
        <v>156</v>
      </c>
      <c r="D23" s="4" t="s">
        <v>173</v>
      </c>
      <c r="E23" s="4" t="s">
        <v>174</v>
      </c>
      <c r="F23" s="4" t="s">
        <v>175</v>
      </c>
      <c r="G23" s="6" t="s">
        <v>176</v>
      </c>
      <c r="H23" s="4" t="s">
        <v>177</v>
      </c>
      <c r="I23" s="3" t="s">
        <v>58</v>
      </c>
      <c r="J23" s="10">
        <v>1500</v>
      </c>
      <c r="K23" s="10">
        <v>0</v>
      </c>
      <c r="L23" s="11" t="s">
        <v>22</v>
      </c>
      <c r="M23" s="12">
        <f>OfficeForms.Table[[#This Row],[Total cost of the event or items requested.]]-OfficeForms.Table[[#This Row],[Funding from other areas]]</f>
        <v>1500</v>
      </c>
      <c r="N23" s="6" t="s">
        <v>32</v>
      </c>
      <c r="O23" s="6" t="s">
        <v>32</v>
      </c>
      <c r="P23" s="6" t="s">
        <v>32</v>
      </c>
      <c r="Q23" s="6" t="s">
        <v>32</v>
      </c>
      <c r="R23" s="6" t="s">
        <v>32</v>
      </c>
      <c r="S23" s="9" t="s">
        <v>38</v>
      </c>
      <c r="T23" s="4" t="s">
        <v>24</v>
      </c>
      <c r="U23" s="4" t="s">
        <v>178</v>
      </c>
      <c r="V23" s="13"/>
      <c r="W23" s="13"/>
      <c r="X23" s="13"/>
      <c r="Z23" s="8">
        <f>OfficeForms.Table[[#This Row],[Total cost of the event or items requested.]]/OfficeForms.Table[[#This Row],[Approximate number of students who will benefit.]]</f>
        <v>100</v>
      </c>
      <c r="AA23" s="19">
        <f>OfficeForms.Table[[#This Row],[Approximate number of students who will benefit.]]/$X$1</f>
        <v>8.9285714285714281E-3</v>
      </c>
      <c r="AB23" s="19">
        <f>OfficeForms.Table[[#This Row],[Net amount of request]]/$M$28</f>
        <v>5.1602817926681338E-2</v>
      </c>
      <c r="AC23" s="19"/>
    </row>
    <row r="24" spans="1:31" ht="26" x14ac:dyDescent="0.3">
      <c r="A24" s="3">
        <v>23</v>
      </c>
      <c r="B24" s="14" t="s">
        <v>191</v>
      </c>
      <c r="C24" s="14" t="s">
        <v>192</v>
      </c>
      <c r="D24" s="13" t="s">
        <v>193</v>
      </c>
      <c r="E24" s="13" t="s">
        <v>194</v>
      </c>
      <c r="F24" s="13" t="s">
        <v>195</v>
      </c>
      <c r="G24" s="15" t="s">
        <v>132</v>
      </c>
      <c r="H24" s="13" t="s">
        <v>196</v>
      </c>
      <c r="I24" s="14" t="s">
        <v>197</v>
      </c>
      <c r="J24" s="7">
        <v>3000</v>
      </c>
      <c r="K24" s="7">
        <v>1250</v>
      </c>
      <c r="L24" s="14" t="s">
        <v>213</v>
      </c>
      <c r="M24" s="8">
        <f>OfficeForms.Table[[#This Row],[Total cost of the event or items requested.]]-OfficeForms.Table[[#This Row],[Funding from other areas]]</f>
        <v>1750</v>
      </c>
      <c r="N24" s="13" t="s">
        <v>198</v>
      </c>
      <c r="O24" s="13" t="s">
        <v>143</v>
      </c>
      <c r="P24" s="13" t="s">
        <v>22</v>
      </c>
      <c r="Q24" s="13" t="s">
        <v>22</v>
      </c>
      <c r="R24" s="13" t="s">
        <v>22</v>
      </c>
      <c r="S24" s="5" t="s">
        <v>199</v>
      </c>
      <c r="T24" s="13" t="s">
        <v>200</v>
      </c>
      <c r="U24" s="13" t="s">
        <v>212</v>
      </c>
      <c r="V24" s="13"/>
      <c r="W24" s="13"/>
      <c r="X24" s="13"/>
      <c r="Z24" s="8">
        <f>OfficeForms.Table[[#This Row],[Total cost of the event or items requested.]]/OfficeForms.Table[[#This Row],[Approximate number of students who will benefit.]]</f>
        <v>12</v>
      </c>
      <c r="AA24" s="19">
        <f>OfficeForms.Table[[#This Row],[Approximate number of students who will benefit.]]/$X$1</f>
        <v>0.14880952380952381</v>
      </c>
      <c r="AB24" s="19">
        <f>OfficeForms.Table[[#This Row],[Net amount of request]]/$M$28</f>
        <v>6.020328758112823E-2</v>
      </c>
      <c r="AC24" s="19"/>
    </row>
    <row r="25" spans="1:31" x14ac:dyDescent="0.3">
      <c r="B25" s="14"/>
      <c r="C25" s="14"/>
      <c r="D25" s="13"/>
      <c r="E25" s="13"/>
      <c r="F25" s="13"/>
      <c r="G25" s="13"/>
      <c r="H25" s="13"/>
      <c r="I25" s="14"/>
      <c r="J25" s="8"/>
      <c r="K25" s="8"/>
      <c r="L25" s="14"/>
      <c r="M25" s="14"/>
      <c r="N25" s="13"/>
      <c r="O25" s="13"/>
      <c r="P25" s="13"/>
      <c r="Q25" s="13"/>
      <c r="R25" s="13"/>
      <c r="T25" s="13"/>
      <c r="U25" s="13"/>
      <c r="V25" s="4"/>
      <c r="W25" s="4"/>
      <c r="X25" s="4"/>
    </row>
    <row r="26" spans="1:31" x14ac:dyDescent="0.3">
      <c r="J26" s="7"/>
      <c r="K26" s="7"/>
      <c r="L26" s="3" t="s">
        <v>220</v>
      </c>
      <c r="M26" s="8">
        <f>SUM(OfficeForms.Table[[#Data],[#Totals],[Net amount of request]])</f>
        <v>30718.18</v>
      </c>
    </row>
    <row r="27" spans="1:31" x14ac:dyDescent="0.3">
      <c r="J27" s="7"/>
      <c r="K27" s="7"/>
      <c r="L27" s="3" t="s">
        <v>218</v>
      </c>
      <c r="M27" s="8">
        <f>M18+M7+M4</f>
        <v>1650</v>
      </c>
    </row>
    <row r="28" spans="1:31" x14ac:dyDescent="0.3">
      <c r="J28" s="7"/>
      <c r="K28" s="7"/>
      <c r="L28" s="3" t="s">
        <v>219</v>
      </c>
      <c r="M28" s="8">
        <f>M26-M27</f>
        <v>29068.18</v>
      </c>
    </row>
    <row r="29" spans="1:31" x14ac:dyDescent="0.3">
      <c r="J29" s="7"/>
      <c r="K29" s="7"/>
      <c r="L29" s="3" t="s">
        <v>252</v>
      </c>
      <c r="M29" s="7">
        <v>14877.86</v>
      </c>
    </row>
    <row r="30" spans="1:31" x14ac:dyDescent="0.3">
      <c r="J30" s="7"/>
      <c r="K30" s="7"/>
    </row>
    <row r="31" spans="1:31" x14ac:dyDescent="0.3">
      <c r="J31" s="7"/>
      <c r="K31" s="7"/>
    </row>
    <row r="32" spans="1:31" x14ac:dyDescent="0.3">
      <c r="J32" s="7"/>
      <c r="K32" s="7"/>
    </row>
    <row r="33" spans="10:11" x14ac:dyDescent="0.3">
      <c r="J33" s="7"/>
      <c r="K33" s="7"/>
    </row>
    <row r="34" spans="10:11" x14ac:dyDescent="0.3">
      <c r="J34" s="7"/>
      <c r="K34" s="7"/>
    </row>
    <row r="35" spans="10:11" x14ac:dyDescent="0.3">
      <c r="J35" s="7"/>
      <c r="K35" s="7"/>
    </row>
    <row r="36" spans="10:11" x14ac:dyDescent="0.3">
      <c r="J36" s="7"/>
      <c r="K36" s="7"/>
    </row>
    <row r="37" spans="10:11" x14ac:dyDescent="0.3">
      <c r="J37" s="7"/>
      <c r="K37" s="7"/>
    </row>
  </sheetData>
  <pageMargins left="0.25" right="0.25" top="0.75" bottom="0.75" header="0.3" footer="0.3"/>
  <pageSetup paperSize="9" scale="3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B0590-3034-4E14-85D3-2F5BF6ABBA35}">
  <dimension ref="A1:C30"/>
  <sheetViews>
    <sheetView workbookViewId="0">
      <selection activeCell="A16" sqref="A16"/>
    </sheetView>
  </sheetViews>
  <sheetFormatPr defaultRowHeight="14.5" x14ac:dyDescent="0.35"/>
  <cols>
    <col min="1" max="1" width="17.08984375" customWidth="1"/>
  </cols>
  <sheetData>
    <row r="1" spans="1:3" x14ac:dyDescent="0.35">
      <c r="A1" t="s">
        <v>232</v>
      </c>
      <c r="B1" t="s">
        <v>233</v>
      </c>
      <c r="C1" t="s">
        <v>234</v>
      </c>
    </row>
    <row r="2" spans="1:3" x14ac:dyDescent="0.35">
      <c r="A2" s="20"/>
      <c r="B2" s="21"/>
    </row>
    <row r="3" spans="1:3" x14ac:dyDescent="0.35">
      <c r="A3" s="20"/>
      <c r="B3" s="21"/>
    </row>
    <row r="4" spans="1:3" x14ac:dyDescent="0.35">
      <c r="A4" s="20"/>
      <c r="B4" s="21"/>
    </row>
    <row r="5" spans="1:3" x14ac:dyDescent="0.35">
      <c r="A5" s="20"/>
      <c r="B5" s="21"/>
    </row>
    <row r="6" spans="1:3" x14ac:dyDescent="0.35">
      <c r="A6" s="20"/>
      <c r="B6" s="21"/>
    </row>
    <row r="7" spans="1:3" x14ac:dyDescent="0.35">
      <c r="A7" s="20"/>
      <c r="B7" s="21"/>
    </row>
    <row r="8" spans="1:3" x14ac:dyDescent="0.35">
      <c r="A8" s="20"/>
      <c r="B8" s="21"/>
    </row>
    <row r="9" spans="1:3" x14ac:dyDescent="0.35">
      <c r="A9" s="20">
        <v>16624.84</v>
      </c>
      <c r="B9" s="21">
        <v>0.39510798137686653</v>
      </c>
      <c r="C9" t="s">
        <v>69</v>
      </c>
    </row>
    <row r="10" spans="1:3" x14ac:dyDescent="0.35">
      <c r="A10" s="20">
        <v>339.57</v>
      </c>
      <c r="B10" s="21">
        <v>8.0702621640955687E-3</v>
      </c>
      <c r="C10" t="s">
        <v>235</v>
      </c>
    </row>
    <row r="11" spans="1:3" x14ac:dyDescent="0.35">
      <c r="A11" s="20">
        <v>770.62</v>
      </c>
      <c r="B11" s="21">
        <v>1.8314649200151155E-2</v>
      </c>
      <c r="C11" t="s">
        <v>236</v>
      </c>
    </row>
    <row r="12" spans="1:3" x14ac:dyDescent="0.35">
      <c r="A12" s="20">
        <v>368</v>
      </c>
      <c r="B12" s="21">
        <v>8.7459330223140126E-3</v>
      </c>
      <c r="C12" t="s">
        <v>237</v>
      </c>
    </row>
    <row r="13" spans="1:3" x14ac:dyDescent="0.35">
      <c r="A13" s="20">
        <v>714.44</v>
      </c>
      <c r="B13" s="21">
        <v>1.6979468446907675E-2</v>
      </c>
      <c r="C13" t="s">
        <v>238</v>
      </c>
    </row>
    <row r="14" spans="1:3" x14ac:dyDescent="0.35">
      <c r="A14" s="20">
        <v>875</v>
      </c>
      <c r="B14" s="21">
        <v>2.0795357050339025E-2</v>
      </c>
      <c r="C14" t="s">
        <v>239</v>
      </c>
    </row>
    <row r="15" spans="1:3" x14ac:dyDescent="0.35">
      <c r="A15" s="20">
        <v>237.91999999999996</v>
      </c>
      <c r="B15" s="21">
        <v>5.6544358279047545E-3</v>
      </c>
      <c r="C15" t="s">
        <v>240</v>
      </c>
    </row>
    <row r="16" spans="1:3" x14ac:dyDescent="0.35">
      <c r="A16" s="20">
        <v>1209.92</v>
      </c>
      <c r="B16" s="21">
        <v>2.8755106745538508E-2</v>
      </c>
      <c r="C16" t="s">
        <v>241</v>
      </c>
    </row>
    <row r="17" spans="1:3" x14ac:dyDescent="0.35">
      <c r="A17" s="20">
        <v>800</v>
      </c>
      <c r="B17" s="21">
        <v>1.9012897874595681E-2</v>
      </c>
      <c r="C17" t="s">
        <v>242</v>
      </c>
    </row>
    <row r="18" spans="1:3" x14ac:dyDescent="0.35">
      <c r="A18" s="20">
        <v>1555.47</v>
      </c>
      <c r="B18" s="21">
        <v>3.6967490321246681E-2</v>
      </c>
      <c r="C18" t="s">
        <v>243</v>
      </c>
    </row>
    <row r="19" spans="1:3" x14ac:dyDescent="0.35">
      <c r="A19" s="20">
        <v>737.33</v>
      </c>
      <c r="B19" s="21">
        <v>1.7523474987344544E-2</v>
      </c>
      <c r="C19" t="s">
        <v>244</v>
      </c>
    </row>
    <row r="20" spans="1:3" x14ac:dyDescent="0.35">
      <c r="A20" s="20">
        <v>4247.55</v>
      </c>
      <c r="B20" s="21">
        <v>0.10094779295904861</v>
      </c>
      <c r="C20" t="s">
        <v>81</v>
      </c>
    </row>
    <row r="21" spans="1:3" x14ac:dyDescent="0.35">
      <c r="A21" s="20">
        <v>947.84</v>
      </c>
      <c r="B21" s="21">
        <v>2.2526481401820963E-2</v>
      </c>
      <c r="C21" t="s">
        <v>245</v>
      </c>
    </row>
    <row r="22" spans="1:3" x14ac:dyDescent="0.35">
      <c r="A22" s="20">
        <v>3900</v>
      </c>
      <c r="B22" s="21">
        <v>9.2687877138653937E-2</v>
      </c>
      <c r="C22" t="s">
        <v>246</v>
      </c>
    </row>
    <row r="23" spans="1:3" x14ac:dyDescent="0.35">
      <c r="A23" s="20">
        <v>6200</v>
      </c>
      <c r="B23" s="21">
        <v>0.14734995852811653</v>
      </c>
      <c r="C23" t="s">
        <v>247</v>
      </c>
    </row>
    <row r="24" spans="1:3" x14ac:dyDescent="0.35">
      <c r="A24" s="20">
        <v>644</v>
      </c>
      <c r="B24" s="21">
        <v>1.5305382789049523E-2</v>
      </c>
      <c r="C24" t="s">
        <v>248</v>
      </c>
    </row>
    <row r="25" spans="1:3" x14ac:dyDescent="0.35">
      <c r="A25" s="20">
        <v>283.5</v>
      </c>
      <c r="B25" s="21">
        <v>6.7376956843098442E-3</v>
      </c>
      <c r="C25" t="s">
        <v>249</v>
      </c>
    </row>
    <row r="26" spans="1:3" x14ac:dyDescent="0.35">
      <c r="A26" s="20">
        <v>500</v>
      </c>
      <c r="B26" s="21">
        <v>1.18830611716223E-2</v>
      </c>
      <c r="C26" t="s">
        <v>250</v>
      </c>
    </row>
    <row r="27" spans="1:3" x14ac:dyDescent="0.35">
      <c r="A27" s="20">
        <v>1120.7</v>
      </c>
      <c r="B27" s="21">
        <v>2.6634693310074224E-2</v>
      </c>
      <c r="C27" t="s">
        <v>251</v>
      </c>
    </row>
    <row r="28" spans="1:3" x14ac:dyDescent="0.35">
      <c r="A28" s="20"/>
      <c r="B28" s="21"/>
    </row>
    <row r="29" spans="1:3" x14ac:dyDescent="0.35">
      <c r="A29" s="20"/>
      <c r="B29" s="21"/>
    </row>
    <row r="30" spans="1:3" x14ac:dyDescent="0.35">
      <c r="A30" s="20">
        <v>42076.7</v>
      </c>
      <c r="B30"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CD46F-48DF-4495-94D4-1095801CEFC5}">
  <dimension ref="A1:A25"/>
  <sheetViews>
    <sheetView workbookViewId="0"/>
  </sheetViews>
  <sheetFormatPr defaultColWidth="8.81640625" defaultRowHeight="14.5" x14ac:dyDescent="0.35"/>
  <cols>
    <col min="1" max="1" width="18.453125" customWidth="1"/>
  </cols>
  <sheetData>
    <row r="1" spans="1:1" x14ac:dyDescent="0.35">
      <c r="A1" s="1">
        <v>300</v>
      </c>
    </row>
    <row r="2" spans="1:1" x14ac:dyDescent="0.35">
      <c r="A2" s="1">
        <v>300</v>
      </c>
    </row>
    <row r="3" spans="1:1" x14ac:dyDescent="0.35">
      <c r="A3" s="1">
        <v>350</v>
      </c>
    </row>
    <row r="4" spans="1:1" x14ac:dyDescent="0.35">
      <c r="A4">
        <v>1568.18</v>
      </c>
    </row>
    <row r="5" spans="1:1" x14ac:dyDescent="0.35">
      <c r="A5">
        <v>1200</v>
      </c>
    </row>
    <row r="6" spans="1:1" x14ac:dyDescent="0.35">
      <c r="A6" s="1">
        <v>90</v>
      </c>
    </row>
    <row r="7" spans="1:1" x14ac:dyDescent="0.35">
      <c r="A7" s="1">
        <v>1500</v>
      </c>
    </row>
    <row r="8" spans="1:1" x14ac:dyDescent="0.35">
      <c r="A8" s="1">
        <v>2000</v>
      </c>
    </row>
    <row r="9" spans="1:1" x14ac:dyDescent="0.35">
      <c r="A9">
        <v>2100</v>
      </c>
    </row>
    <row r="10" spans="1:1" x14ac:dyDescent="0.35">
      <c r="A10" s="1">
        <v>2500</v>
      </c>
    </row>
    <row r="11" spans="1:1" x14ac:dyDescent="0.35">
      <c r="A11" s="1">
        <v>100</v>
      </c>
    </row>
    <row r="12" spans="1:1" x14ac:dyDescent="0.35">
      <c r="A12">
        <v>240</v>
      </c>
    </row>
    <row r="13" spans="1:1" x14ac:dyDescent="0.35">
      <c r="A13" s="1">
        <v>150</v>
      </c>
    </row>
    <row r="14" spans="1:1" x14ac:dyDescent="0.35">
      <c r="A14" s="1">
        <v>2800</v>
      </c>
    </row>
    <row r="15" spans="1:1" x14ac:dyDescent="0.35">
      <c r="A15" s="1">
        <v>600</v>
      </c>
    </row>
    <row r="16" spans="1:1" x14ac:dyDescent="0.35">
      <c r="A16" s="1">
        <v>2500</v>
      </c>
    </row>
    <row r="17" spans="1:1" x14ac:dyDescent="0.35">
      <c r="A17" s="1">
        <v>635</v>
      </c>
    </row>
    <row r="18" spans="1:1" x14ac:dyDescent="0.35">
      <c r="A18" s="1">
        <v>4500</v>
      </c>
    </row>
    <row r="19" spans="1:1" x14ac:dyDescent="0.35">
      <c r="A19">
        <v>1000</v>
      </c>
    </row>
    <row r="20" spans="1:1" x14ac:dyDescent="0.35">
      <c r="A20">
        <v>1000</v>
      </c>
    </row>
    <row r="21" spans="1:1" x14ac:dyDescent="0.35">
      <c r="A21">
        <v>1500</v>
      </c>
    </row>
    <row r="22" spans="1:1" x14ac:dyDescent="0.35">
      <c r="A22" s="2">
        <v>2025</v>
      </c>
    </row>
    <row r="23" spans="1:1" x14ac:dyDescent="0.35">
      <c r="A23" s="1">
        <v>1750</v>
      </c>
    </row>
    <row r="25" spans="1:1" x14ac:dyDescent="0.35">
      <c r="A25" s="1">
        <f>SUM(A1:A24)</f>
        <v>30708.18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Cole</dc:creator>
  <cp:keywords/>
  <dc:description/>
  <cp:lastModifiedBy>Julie Cole</cp:lastModifiedBy>
  <cp:revision/>
  <cp:lastPrinted>2026-02-21T00:05:49Z</cp:lastPrinted>
  <dcterms:created xsi:type="dcterms:W3CDTF">2026-02-12T23:08:27Z</dcterms:created>
  <dcterms:modified xsi:type="dcterms:W3CDTF">2026-02-21T00:38:15Z</dcterms:modified>
  <cp:category/>
  <cp:contentStatus/>
</cp:coreProperties>
</file>